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24"/>
  <workbookPr filterPrivacy="1" codeName="ThisWorkbook"/>
  <xr:revisionPtr revIDLastSave="0" documentId="8_{3BEAE454-011D-42DF-BE81-5FB9569334D1}" xr6:coauthVersionLast="48" xr6:coauthVersionMax="48" xr10:uidLastSave="{00000000-0000-0000-0000-000000000000}"/>
  <bookViews>
    <workbookView xWindow="-120" yWindow="-16320" windowWidth="29040" windowHeight="15720" firstSheet="3" activeTab="3" xr2:uid="{00000000-000D-0000-FFFF-FFFF00000000}"/>
  </bookViews>
  <sheets>
    <sheet name="Income Inputs" sheetId="3" r:id="rId1"/>
    <sheet name="Expense Inputs" sheetId="7" r:id="rId2"/>
    <sheet name="Categories" sheetId="8" state="hidden" r:id="rId3"/>
    <sheet name="Budget Summary" sheetId="1" r:id="rId4"/>
  </sheets>
  <definedNames>
    <definedName name="_xlnm._FilterDatabase" localSheetId="3" hidden="1">'Income Inputs'!#REF!</definedName>
    <definedName name="_xlnm._FilterDatabase" localSheetId="0" hidden="1">'Income Inputs'!#REF!</definedName>
    <definedName name="BUDGET_Title">'Budget Summary'!$B$2</definedName>
    <definedName name="ColumnTitle1">'Budget Summary'!$B$5</definedName>
    <definedName name="COMPANY_NAME">'Budget Summary'!$B$1</definedName>
    <definedName name="_xlnm.Print_Titles" localSheetId="0">'Income Inputs'!$5:$5</definedName>
    <definedName name="Title1">Top5Expenses[[#Headers],[ACTUAL EXPENSES]]</definedName>
    <definedName name="Title2">Income[[#Headers],[INCOME]]</definedName>
    <definedName name="Title3">#REF!</definedName>
    <definedName name="Title4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E12" i="3"/>
  <c r="F12" i="3"/>
  <c r="E7" i="3"/>
  <c r="F7" i="3"/>
  <c r="E8" i="3"/>
  <c r="F8" i="3"/>
  <c r="E9" i="3"/>
  <c r="F9" i="3"/>
  <c r="E10" i="3"/>
  <c r="F10" i="3"/>
  <c r="E11" i="3"/>
  <c r="F11" i="3"/>
  <c r="E18" i="7"/>
  <c r="D19" i="7" l="1"/>
  <c r="D7" i="1" s="1"/>
  <c r="C19" i="7"/>
  <c r="C7" i="1" s="1"/>
  <c r="E17" i="7"/>
  <c r="E16" i="7"/>
  <c r="E15" i="7"/>
  <c r="E12" i="7"/>
  <c r="E14" i="7"/>
  <c r="E13" i="7"/>
  <c r="E11" i="7"/>
  <c r="E10" i="7"/>
  <c r="E9" i="7"/>
  <c r="E8" i="7"/>
  <c r="E7" i="7"/>
  <c r="E6" i="7"/>
  <c r="E7" i="1" l="1"/>
  <c r="F7" i="1"/>
  <c r="C15" i="1"/>
  <c r="C12" i="1"/>
  <c r="C13" i="1"/>
  <c r="B13" i="1" s="1"/>
  <c r="C14" i="1"/>
  <c r="C16" i="1"/>
  <c r="F19" i="7"/>
  <c r="B16" i="1" l="1"/>
  <c r="D16" i="1"/>
  <c r="B14" i="1"/>
  <c r="D14" i="1"/>
  <c r="D13" i="1"/>
  <c r="C17" i="1"/>
  <c r="D12" i="1"/>
  <c r="B12" i="1"/>
  <c r="B15" i="1"/>
  <c r="D15" i="1"/>
  <c r="D14" i="3"/>
  <c r="D6" i="1" s="1"/>
  <c r="C14" i="3"/>
  <c r="C6" i="1" s="1"/>
  <c r="C8" i="1" s="1"/>
  <c r="F6" i="3"/>
  <c r="F13" i="3"/>
  <c r="E13" i="3"/>
  <c r="E6" i="3"/>
  <c r="E6" i="1" l="1"/>
  <c r="D17" i="1"/>
  <c r="F6" i="1"/>
  <c r="D8" i="1"/>
  <c r="F8" i="1" s="1"/>
  <c r="F14" i="3"/>
  <c r="E8" i="1" l="1"/>
</calcChain>
</file>

<file path=xl/sharedStrings.xml><?xml version="1.0" encoding="utf-8"?>
<sst xmlns="http://schemas.openxmlformats.org/spreadsheetml/2006/main" count="292" uniqueCount="121">
  <si>
    <t xml:space="preserve">     [INSERT MONTH]</t>
  </si>
  <si>
    <t xml:space="preserve">  INCOME</t>
  </si>
  <si>
    <t>*Update column C and D</t>
  </si>
  <si>
    <t>INCOME</t>
  </si>
  <si>
    <t>ESTIMATED</t>
  </si>
  <si>
    <t>ACTUAL</t>
  </si>
  <si>
    <t>TOP 5 AMOUNT</t>
  </si>
  <si>
    <t>DIFFERENCE</t>
  </si>
  <si>
    <t>Paycheck</t>
  </si>
  <si>
    <t>Investment</t>
  </si>
  <si>
    <t>Returned Purchase</t>
  </si>
  <si>
    <t>Bonus</t>
  </si>
  <si>
    <t>Interest Income</t>
  </si>
  <si>
    <t>Reimbursement</t>
  </si>
  <si>
    <t>Rental Income</t>
  </si>
  <si>
    <t>Other Income</t>
  </si>
  <si>
    <t>Total Income</t>
  </si>
  <si>
    <t xml:space="preserve">  EXPENSES</t>
  </si>
  <si>
    <t>EXPENSES</t>
  </si>
  <si>
    <t>Entertainment</t>
  </si>
  <si>
    <t>Education</t>
  </si>
  <si>
    <t>Shopping</t>
  </si>
  <si>
    <t>Personal Care</t>
  </si>
  <si>
    <t>Health &amp; Fitness</t>
  </si>
  <si>
    <t>Kids</t>
  </si>
  <si>
    <t>Food &amp; Dining</t>
  </si>
  <si>
    <t>Gifts &amp; Donations</t>
  </si>
  <si>
    <t>Investments</t>
  </si>
  <si>
    <t>Bills &amp; Utilities</t>
  </si>
  <si>
    <t>Auto &amp; Transportation</t>
  </si>
  <si>
    <t>Travel</t>
  </si>
  <si>
    <t>Fees &amp; Charges</t>
  </si>
  <si>
    <t>Total Expenses</t>
  </si>
  <si>
    <t>Parent</t>
  </si>
  <si>
    <t>Item</t>
  </si>
  <si>
    <t>Income / Expense</t>
  </si>
  <si>
    <t>-</t>
  </si>
  <si>
    <t>Income</t>
  </si>
  <si>
    <t>Arts</t>
  </si>
  <si>
    <t>Expenses</t>
  </si>
  <si>
    <t>Music</t>
  </si>
  <si>
    <t>Movies &amp; DVDs</t>
  </si>
  <si>
    <t>Newspaper &amp; Magazines</t>
  </si>
  <si>
    <t>Tuition</t>
  </si>
  <si>
    <t>Student Loan</t>
  </si>
  <si>
    <t>Books &amp; Supplies</t>
  </si>
  <si>
    <t>Clothing</t>
  </si>
  <si>
    <t>Books</t>
  </si>
  <si>
    <t>Electronics &amp; Software</t>
  </si>
  <si>
    <t>Hobbies</t>
  </si>
  <si>
    <t>Sporting Goods</t>
  </si>
  <si>
    <t>Laundry</t>
  </si>
  <si>
    <t>Hair</t>
  </si>
  <si>
    <t>Spa &amp; Massage</t>
  </si>
  <si>
    <t>Dentist</t>
  </si>
  <si>
    <t>Doctor</t>
  </si>
  <si>
    <t>Eye Care</t>
  </si>
  <si>
    <t>Pharmacy</t>
  </si>
  <si>
    <t>Health Insurance</t>
  </si>
  <si>
    <t>Gym</t>
  </si>
  <si>
    <t>Sports</t>
  </si>
  <si>
    <t>Activities</t>
  </si>
  <si>
    <t>Allowance</t>
  </si>
  <si>
    <t>Baby Supplies</t>
  </si>
  <si>
    <t>Babysitter &amp; Daycare</t>
  </si>
  <si>
    <t>Child Support</t>
  </si>
  <si>
    <t>Toys</t>
  </si>
  <si>
    <t>Groceries</t>
  </si>
  <si>
    <t>Coffee Shops</t>
  </si>
  <si>
    <t>Fast Food</t>
  </si>
  <si>
    <t>Restaurants</t>
  </si>
  <si>
    <t>Alcohol</t>
  </si>
  <si>
    <t>Gift</t>
  </si>
  <si>
    <t>Charity</t>
  </si>
  <si>
    <t>Deposit</t>
  </si>
  <si>
    <t>Withdrawal</t>
  </si>
  <si>
    <t>Dividends &amp; Cap Gains</t>
  </si>
  <si>
    <t>Buy</t>
  </si>
  <si>
    <t>Sell</t>
  </si>
  <si>
    <t>Television</t>
  </si>
  <si>
    <t>Home Phone</t>
  </si>
  <si>
    <t>Internet</t>
  </si>
  <si>
    <t>Mobile Phone</t>
  </si>
  <si>
    <t>Utilities</t>
  </si>
  <si>
    <t>Gas &amp; Fuel</t>
  </si>
  <si>
    <t>Parking</t>
  </si>
  <si>
    <t>Service &amp; Auto Parts</t>
  </si>
  <si>
    <t>Auto Payment</t>
  </si>
  <si>
    <t>Auto Insurance</t>
  </si>
  <si>
    <t>Air Travel</t>
  </si>
  <si>
    <t>Hotel</t>
  </si>
  <si>
    <t>Rental Car &amp; Taxi</t>
  </si>
  <si>
    <t>Vacation</t>
  </si>
  <si>
    <t>Service Fee</t>
  </si>
  <si>
    <t>Late Fee</t>
  </si>
  <si>
    <t>Finance Charge</t>
  </si>
  <si>
    <t>ATM Fee</t>
  </si>
  <si>
    <t>Bank Fee</t>
  </si>
  <si>
    <t>Commissions</t>
  </si>
  <si>
    <t>Business Services</t>
  </si>
  <si>
    <t>Advertising</t>
  </si>
  <si>
    <t>Office Supplies</t>
  </si>
  <si>
    <t>Printing</t>
  </si>
  <si>
    <t>Shipping</t>
  </si>
  <si>
    <t>Legal</t>
  </si>
  <si>
    <t>Taxes</t>
  </si>
  <si>
    <t>Federal Tax</t>
  </si>
  <si>
    <t>State Tax</t>
  </si>
  <si>
    <t>Local Tax</t>
  </si>
  <si>
    <t>Sales Tax</t>
  </si>
  <si>
    <t>Property Tax</t>
  </si>
  <si>
    <t xml:space="preserve">  BUDGET TRACKER</t>
  </si>
  <si>
    <t>Totals</t>
  </si>
  <si>
    <t>BUDGET TOTALS</t>
  </si>
  <si>
    <t>% DIFFERENCE</t>
  </si>
  <si>
    <t>Balance (Income - Expenses)</t>
  </si>
  <si>
    <t>Top 5 Expenses</t>
  </si>
  <si>
    <t>ACTUAL EXPENSES</t>
  </si>
  <si>
    <t>AMOUNT</t>
  </si>
  <si>
    <t>% OF EXPENSES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</si>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</sst>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mmmm\ yyyy"/>
    <numFmt numFmtId="165" formatCode="0.0%"/>
    <numFmt numFmtId="166" formatCode="mm/dd/yy;@"/>
    <numFmt numFmtId="167" formatCode="&quot;$&quot;#,##0"/>
    <numFmt numFmtId="168" formatCode="&quot;$&quot;#,##0.00"/>
  </numFmts>
  <fonts count="26">
    <font>
      <sz val="11"/>
      <color theme="1" tint="0.2499465926084170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 tint="4.9989318521683403E-2"/>
      <name val="Gill Sans MT"/>
      <family val="2"/>
      <scheme val="major"/>
    </font>
    <font>
      <sz val="11"/>
      <color theme="2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0"/>
      <name val="Gill Sans MT"/>
      <family val="2"/>
      <scheme val="major"/>
    </font>
    <font>
      <sz val="15"/>
      <color theme="0"/>
      <name val="Gill Sans MT"/>
      <family val="2"/>
      <scheme val="major"/>
    </font>
    <font>
      <sz val="30"/>
      <color theme="0"/>
      <name val="Gill Sans MT"/>
      <family val="2"/>
      <scheme val="major"/>
    </font>
    <font>
      <sz val="15"/>
      <color rgb="FF44382C"/>
      <name val="Gill Sans MT"/>
      <family val="2"/>
      <scheme val="major"/>
    </font>
    <font>
      <sz val="11"/>
      <color theme="1" tint="0.24994659260841701"/>
      <name val="Gill Sans MT"/>
      <family val="2"/>
      <scheme val="minor"/>
    </font>
    <font>
      <b/>
      <sz val="11"/>
      <name val="Gill Sans MT"/>
      <family val="2"/>
      <scheme val="minor"/>
    </font>
    <font>
      <sz val="12"/>
      <color theme="0"/>
      <name val="Gill Sans MT"/>
      <family val="2"/>
      <scheme val="minor"/>
    </font>
    <font>
      <b/>
      <u/>
      <sz val="11"/>
      <color theme="1" tint="0.24994659260841701"/>
      <name val="Gill Sans MT"/>
      <family val="2"/>
      <scheme val="minor"/>
    </font>
    <font>
      <sz val="11"/>
      <color theme="3" tint="0.24994659260841701"/>
      <name val="Gill Sans MT"/>
      <family val="2"/>
      <scheme val="minor"/>
    </font>
    <font>
      <b/>
      <sz val="10"/>
      <color theme="3" tint="9.9948118533890809E-2"/>
      <name val="Gill Sans MT"/>
      <family val="2"/>
      <scheme val="major"/>
    </font>
    <font>
      <sz val="24"/>
      <color theme="3" tint="0.24994659260841701"/>
      <name val="Gill Sans MT"/>
      <family val="2"/>
      <scheme val="minor"/>
    </font>
    <font>
      <sz val="20"/>
      <color theme="0"/>
      <name val="Gill Sans MT"/>
      <family val="2"/>
      <scheme val="major"/>
    </font>
    <font>
      <sz val="13"/>
      <color theme="3" tint="0.24994659260841701"/>
      <name val="Gill Sans MT"/>
      <family val="2"/>
      <scheme val="major"/>
    </font>
    <font>
      <sz val="11"/>
      <color theme="4" tint="-0.24994659260841701"/>
      <name val="Gill Sans MT"/>
      <family val="2"/>
      <scheme val="major"/>
    </font>
    <font>
      <b/>
      <sz val="11"/>
      <color theme="1" tint="0.24994659260841701"/>
      <name val="Gill Sans MT"/>
      <family val="2"/>
      <scheme val="minor"/>
    </font>
    <font>
      <sz val="10"/>
      <color theme="1"/>
      <name val="Gill Sans M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DF8"/>
        <bgColor indexed="64"/>
      </patternFill>
    </fill>
    <fill>
      <patternFill patternType="solid">
        <fgColor rgb="FFF2F2F2"/>
      </patternFill>
    </fill>
    <fill>
      <patternFill patternType="solid">
        <fgColor rgb="FF1B8381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2" tint="-0.24994659260841701"/>
      </bottom>
      <diagonal/>
    </border>
  </borders>
  <cellStyleXfs count="26">
    <xf numFmtId="40" fontId="0" fillId="0" borderId="0">
      <alignment horizontal="center" vertical="center" wrapText="1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6" fillId="0" borderId="0" applyNumberFormat="0" applyFill="0" applyAlignment="0" applyProtection="0"/>
    <xf numFmtId="0" fontId="7" fillId="5" borderId="0" applyBorder="0" applyProtection="0">
      <alignment horizontal="left" vertical="center" indent="1"/>
    </xf>
    <xf numFmtId="0" fontId="7" fillId="5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4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right"/>
    </xf>
    <xf numFmtId="164" fontId="6" fillId="4" borderId="0" applyFill="0" applyBorder="0">
      <alignment horizontal="right"/>
    </xf>
    <xf numFmtId="0" fontId="14" fillId="0" borderId="0" applyNumberFormat="0" applyProtection="0">
      <alignment horizontal="left" vertical="center" indent="1"/>
    </xf>
    <xf numFmtId="0" fontId="15" fillId="7" borderId="1" applyNumberFormat="0" applyFill="0" applyBorder="0" applyAlignment="0" applyProtection="0"/>
    <xf numFmtId="0" fontId="18" fillId="0" borderId="0"/>
    <xf numFmtId="0" fontId="21" fillId="9" borderId="0" applyNumberFormat="0" applyProtection="0">
      <alignment horizontal="left" vertical="center"/>
    </xf>
    <xf numFmtId="0" fontId="22" fillId="0" borderId="0" applyNumberFormat="0" applyProtection="0">
      <alignment horizontal="left"/>
    </xf>
    <xf numFmtId="0" fontId="23" fillId="0" borderId="2" applyNumberFormat="0" applyAlignment="0" applyProtection="0"/>
    <xf numFmtId="167" fontId="20" fillId="0" borderId="0" applyAlignment="0" applyProtection="0"/>
    <xf numFmtId="0" fontId="19" fillId="0" borderId="0" applyNumberFormat="0" applyFill="0" applyBorder="0" applyAlignment="0" applyProtection="0"/>
    <xf numFmtId="167" fontId="20" fillId="0" borderId="0">
      <alignment horizontal="left" vertical="top"/>
    </xf>
    <xf numFmtId="168" fontId="18" fillId="0" borderId="0">
      <alignment horizontal="left" vertical="center"/>
    </xf>
    <xf numFmtId="0" fontId="18" fillId="0" borderId="0">
      <alignment horizontal="left" vertical="center" wrapText="1"/>
    </xf>
    <xf numFmtId="14" fontId="18" fillId="0" borderId="0">
      <alignment horizontal="left" vertical="center"/>
    </xf>
    <xf numFmtId="44" fontId="14" fillId="0" borderId="0" applyFont="0" applyFill="0" applyBorder="0" applyAlignment="0" applyProtection="0"/>
  </cellStyleXfs>
  <cellXfs count="43">
    <xf numFmtId="40" fontId="0" fillId="0" borderId="0" xfId="0">
      <alignment horizontal="center" vertical="center" wrapText="1"/>
    </xf>
    <xf numFmtId="40" fontId="0" fillId="4" borderId="0" xfId="0" applyFill="1">
      <alignment horizontal="center" vertical="center" wrapText="1"/>
    </xf>
    <xf numFmtId="40" fontId="0" fillId="0" borderId="0" xfId="0" applyAlignment="1">
      <alignment vertical="center"/>
    </xf>
    <xf numFmtId="40" fontId="0" fillId="4" borderId="0" xfId="0" applyFill="1" applyAlignment="1">
      <alignment vertical="center"/>
    </xf>
    <xf numFmtId="40" fontId="9" fillId="4" borderId="0" xfId="0" applyFont="1" applyFill="1">
      <alignment horizontal="center" vertical="center" wrapText="1"/>
    </xf>
    <xf numFmtId="40" fontId="0" fillId="6" borderId="0" xfId="0" applyFill="1">
      <alignment horizontal="center" vertical="center" wrapText="1"/>
    </xf>
    <xf numFmtId="40" fontId="3" fillId="6" borderId="0" xfId="4" applyNumberFormat="1" applyFont="1" applyFill="1"/>
    <xf numFmtId="40" fontId="0" fillId="6" borderId="0" xfId="0" applyFill="1" applyAlignment="1">
      <alignment vertical="center"/>
    </xf>
    <xf numFmtId="40" fontId="3" fillId="6" borderId="0" xfId="8" applyNumberFormat="1" applyFont="1" applyFill="1"/>
    <xf numFmtId="0" fontId="3" fillId="6" borderId="0" xfId="3" applyFont="1" applyFill="1"/>
    <xf numFmtId="40" fontId="9" fillId="0" borderId="0" xfId="0" applyFont="1">
      <alignment horizontal="center" vertical="center" wrapText="1"/>
    </xf>
    <xf numFmtId="40" fontId="8" fillId="0" borderId="0" xfId="0" applyFont="1">
      <alignment horizontal="center" vertical="center" wrapText="1"/>
    </xf>
    <xf numFmtId="0" fontId="5" fillId="0" borderId="0" xfId="1"/>
    <xf numFmtId="40" fontId="14" fillId="0" borderId="0" xfId="13" applyNumberFormat="1">
      <alignment horizontal="left" vertical="center" indent="1"/>
    </xf>
    <xf numFmtId="0" fontId="13" fillId="0" borderId="0" xfId="6" applyFont="1" applyFill="1" applyAlignment="1">
      <alignment horizontal="center"/>
    </xf>
    <xf numFmtId="166" fontId="10" fillId="8" borderId="0" xfId="0" applyNumberFormat="1" applyFont="1" applyFill="1" applyAlignment="1">
      <alignment horizontal="left" wrapText="1"/>
    </xf>
    <xf numFmtId="40" fontId="0" fillId="8" borderId="0" xfId="0" applyFill="1">
      <alignment horizontal="center" vertical="center" wrapText="1"/>
    </xf>
    <xf numFmtId="40" fontId="12" fillId="8" borderId="0" xfId="0" applyFont="1" applyFill="1" applyAlignment="1">
      <alignment vertical="center" wrapText="1"/>
    </xf>
    <xf numFmtId="40" fontId="16" fillId="8" borderId="0" xfId="5" applyNumberFormat="1" applyFill="1" applyAlignment="1">
      <alignment horizontal="left" vertical="center" indent="1"/>
    </xf>
    <xf numFmtId="40" fontId="16" fillId="8" borderId="0" xfId="5" applyNumberFormat="1" applyFill="1" applyAlignment="1">
      <alignment horizontal="center" vertical="center" wrapText="1"/>
    </xf>
    <xf numFmtId="0" fontId="13" fillId="0" borderId="0" xfId="6" applyFont="1" applyFill="1" applyAlignment="1">
      <alignment horizontal="left"/>
    </xf>
    <xf numFmtId="40" fontId="12" fillId="0" borderId="0" xfId="0" applyFont="1" applyAlignment="1">
      <alignment vertical="center" wrapText="1"/>
    </xf>
    <xf numFmtId="40" fontId="0" fillId="0" borderId="0" xfId="0" applyAlignment="1">
      <alignment horizontal="center" wrapText="1"/>
    </xf>
    <xf numFmtId="40" fontId="12" fillId="8" borderId="0" xfId="0" applyFont="1" applyFill="1" applyAlignment="1">
      <alignment vertical="center"/>
    </xf>
    <xf numFmtId="40" fontId="11" fillId="8" borderId="0" xfId="0" applyFont="1" applyFill="1" applyAlignment="1">
      <alignment wrapText="1"/>
    </xf>
    <xf numFmtId="40" fontId="17" fillId="0" borderId="0" xfId="0" applyFont="1">
      <alignment horizontal="center" vertical="center" wrapText="1"/>
    </xf>
    <xf numFmtId="165" fontId="3" fillId="7" borderId="0" xfId="11" applyFont="1" applyFill="1" applyBorder="1" applyAlignment="1">
      <alignment horizontal="center" vertical="center"/>
    </xf>
    <xf numFmtId="165" fontId="0" fillId="0" borderId="0" xfId="11" applyFont="1" applyAlignment="1">
      <alignment horizontal="center" vertical="center"/>
    </xf>
    <xf numFmtId="40" fontId="17" fillId="10" borderId="0" xfId="0" applyFont="1" applyFill="1" applyAlignment="1">
      <alignment horizontal="left" vertical="center" indent="1"/>
    </xf>
    <xf numFmtId="40" fontId="0" fillId="10" borderId="0" xfId="0" applyFill="1" applyAlignment="1">
      <alignment horizontal="left" vertical="center" indent="1"/>
    </xf>
    <xf numFmtId="44" fontId="3" fillId="0" borderId="0" xfId="25" applyFont="1" applyBorder="1" applyAlignment="1">
      <alignment horizontal="center" vertical="center" wrapText="1"/>
    </xf>
    <xf numFmtId="44" fontId="15" fillId="7" borderId="0" xfId="25" applyFont="1" applyFill="1" applyBorder="1" applyAlignment="1">
      <alignment horizontal="center" vertical="center" wrapText="1"/>
    </xf>
    <xf numFmtId="44" fontId="0" fillId="0" borderId="0" xfId="25" applyFont="1" applyAlignment="1">
      <alignment horizontal="center" vertical="center" wrapText="1"/>
    </xf>
    <xf numFmtId="44" fontId="15" fillId="10" borderId="0" xfId="25" applyFont="1" applyFill="1" applyBorder="1" applyAlignment="1">
      <alignment horizontal="center" vertical="center" wrapText="1"/>
    </xf>
    <xf numFmtId="44" fontId="24" fillId="10" borderId="0" xfId="25" applyFont="1" applyFill="1" applyAlignment="1">
      <alignment horizontal="center" vertical="center" wrapText="1"/>
    </xf>
    <xf numFmtId="165" fontId="24" fillId="10" borderId="0" xfId="0" applyNumberFormat="1" applyFont="1" applyFill="1" applyAlignment="1">
      <alignment horizontal="center" vertical="center"/>
    </xf>
    <xf numFmtId="40" fontId="0" fillId="0" borderId="0" xfId="0" applyAlignment="1"/>
    <xf numFmtId="44" fontId="0" fillId="10" borderId="0" xfId="0" applyNumberFormat="1" applyFill="1">
      <alignment horizontal="center" vertical="center" wrapText="1"/>
    </xf>
    <xf numFmtId="165" fontId="15" fillId="7" borderId="0" xfId="11" applyFont="1" applyFill="1" applyBorder="1" applyAlignment="1">
      <alignment horizontal="center" vertical="center"/>
    </xf>
    <xf numFmtId="40" fontId="25" fillId="11" borderId="0" xfId="0" applyFont="1" applyFill="1" applyAlignment="1">
      <alignment vertical="center"/>
    </xf>
    <xf numFmtId="40" fontId="11" fillId="8" borderId="0" xfId="0" applyFont="1" applyFill="1" applyAlignment="1">
      <alignment horizontal="left" wrapText="1"/>
    </xf>
    <xf numFmtId="40" fontId="12" fillId="8" borderId="0" xfId="0" applyFont="1" applyFill="1" applyAlignment="1">
      <alignment vertical="center" wrapText="1"/>
    </xf>
    <xf numFmtId="40" fontId="0" fillId="8" borderId="0" xfId="0" applyFill="1" applyAlignment="1">
      <alignment horizontal="center" wrapText="1"/>
    </xf>
  </cellXfs>
  <cellStyles count="26">
    <cellStyle name="20% - Accent5" xfId="4" builtinId="46"/>
    <cellStyle name="60% - Accent4" xfId="3" builtinId="44" customBuiltin="1"/>
    <cellStyle name="Amount" xfId="22" xr:uid="{54CC64B0-939B-4A01-9040-95A3DA8C1CD1}"/>
    <cellStyle name="Comma" xfId="10" builtinId="3" customBuiltin="1"/>
    <cellStyle name="Currency" xfId="25" builtinId="4"/>
    <cellStyle name="Date" xfId="12" xr:uid="{00000000-0005-0000-0000-000003000000}"/>
    <cellStyle name="Date 2" xfId="24" xr:uid="{8CF60F69-1270-4398-9C5B-D6731B748598}"/>
    <cellStyle name="Heading 1" xfId="5" builtinId="16" customBuiltin="1"/>
    <cellStyle name="Heading 1 2" xfId="17" xr:uid="{2AF2BEC4-D872-4192-886F-468C4B636A66}"/>
    <cellStyle name="Heading 2" xfId="6" builtinId="17" customBuiltin="1"/>
    <cellStyle name="Heading 2 2" xfId="18" xr:uid="{406A93BB-7EC4-4A06-BB88-25DC873CB170}"/>
    <cellStyle name="Heading 3" xfId="7" builtinId="18" customBuiltin="1"/>
    <cellStyle name="Heading 3 2" xfId="19" xr:uid="{082BF479-28B0-4D1E-84E1-DE3EE4514F31}"/>
    <cellStyle name="Heading 4" xfId="2" builtinId="19" customBuiltin="1"/>
    <cellStyle name="Heading 4 2" xfId="20" xr:uid="{4B336E5A-E772-412D-85AB-78D52FE7D6C2}"/>
    <cellStyle name="Input" xfId="13" builtinId="20" customBuiltin="1"/>
    <cellStyle name="Item" xfId="23" xr:uid="{C86FE3BF-B7A1-4FD4-B40E-A09B80410965}"/>
    <cellStyle name="Normal" xfId="0" builtinId="0" customBuiltin="1"/>
    <cellStyle name="Normal 2" xfId="15" xr:uid="{0F2154B9-2534-49C8-9F30-09DDDAE9B395}"/>
    <cellStyle name="Output" xfId="14" builtinId="21" customBuiltin="1"/>
    <cellStyle name="Percent" xfId="11" builtinId="5" customBuiltin="1"/>
    <cellStyle name="Title" xfId="1" builtinId="15" customBuiltin="1"/>
    <cellStyle name="Title 2" xfId="16" xr:uid="{2D9542AF-7A34-47F6-97DC-699BE4A38E84}"/>
    <cellStyle name="Total" xfId="8" builtinId="25" customBuiltin="1"/>
    <cellStyle name="Totals" xfId="21" xr:uid="{D654A5CE-240D-4A83-994E-010357E98AD0}"/>
    <cellStyle name="Warning Text" xfId="9" builtinId="11" customBuiltin="1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numFmt numFmtId="8" formatCode="#,##0.00_);[Red]\(#,##0.00\)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 tint="0.2499465926084170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/>
        <vertAlign val="baseline"/>
        <sz val="11"/>
        <name val="Gill Sans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</dxf>
    <dxf>
      <fill>
        <patternFill patternType="solid">
          <fgColor indexed="64"/>
          <bgColor rgb="FF1B8381"/>
        </patternFill>
      </fill>
    </dxf>
    <dxf>
      <font>
        <color theme="1" tint="0.24994659260841701"/>
      </font>
      <numFmt numFmtId="165" formatCode="0.0%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numFmt numFmtId="165" formatCode="0.0%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 tint="0.2499465926084170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/>
        <vertAlign val="baseline"/>
        <sz val="11"/>
        <color theme="1" tint="0.24994659260841701"/>
        <name val="Gill Sans MT"/>
        <family val="2"/>
        <scheme val="minor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DA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DA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DA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1B8381"/>
        </patternFill>
      </fill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alignment horizontal="left" vertical="center" textRotation="0" wrapText="1" relativeIndent="1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rgb="FF1B838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DA0000"/>
      </font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9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DA0000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  <dxf>
      <font>
        <b val="0"/>
        <i val="0"/>
        <color theme="1"/>
      </font>
      <fill>
        <patternFill patternType="solid">
          <fgColor theme="4"/>
          <bgColor theme="0" tint="-0.14996795556505021"/>
        </patternFill>
      </fill>
      <border>
        <top style="thin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6" tint="-0.49803155613879818"/>
          </stop>
          <stop position="1">
            <color theme="6" tint="-0.25098422193060094"/>
          </stop>
        </gradient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/>
      </font>
      <fill>
        <patternFill patternType="solid">
          <fgColor auto="1"/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2" defaultTableStyle="Monthly Budget" defaultPivotStyle="PivotStyleLight16">
    <tableStyle name="Monthly Budget" pivot="0" count="5" xr9:uid="{00000000-0011-0000-FFFF-FFFF00000000}">
      <tableStyleElement type="wholeTable" dxfId="72"/>
      <tableStyleElement type="headerRow" dxfId="71"/>
      <tableStyleElement type="totalRow" dxfId="70"/>
      <tableStyleElement type="lastColumn" dxfId="69"/>
      <tableStyleElement type="secondRowStripe" dxfId="68"/>
    </tableStyle>
    <tableStyle name="Personal budget table" pivot="0" count="3" xr9:uid="{9CE77D1B-BABE-4770-82A6-F3E5D0644789}">
      <tableStyleElement type="wholeTable" dxfId="67"/>
      <tableStyleElement type="headerRow" dxfId="66"/>
      <tableStyleElement type="totalRow" dxfId="65"/>
    </tableStyle>
  </tableStyles>
  <colors>
    <mruColors>
      <color rgb="FFA3A18F"/>
      <color rgb="FF8F96A3"/>
      <color rgb="FF2F3237"/>
      <color rgb="FF1B8381"/>
      <color rgb="FFEEEADE"/>
      <color rgb="FF44382C"/>
      <color rgb="FFFFFDF8"/>
      <color rgb="FFA7937B"/>
      <color rgb="FFF2F2F2"/>
      <color rgb="FF5A50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Expenses</a:t>
            </a:r>
            <a:r>
              <a:rPr lang="en-US" baseline="0"/>
              <a:t> Breakdown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'Expense Inputs'!$C$5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'Expense Inputs'!$B$6:$B$18</c:f>
              <c:strCache>
                <c:ptCount val="13"/>
                <c:pt idx="0">
                  <c:v>Entertainment</c:v>
                </c:pt>
                <c:pt idx="1">
                  <c:v>Education</c:v>
                </c:pt>
                <c:pt idx="2">
                  <c:v>Shopping</c:v>
                </c:pt>
                <c:pt idx="3">
                  <c:v>Personal Care</c:v>
                </c:pt>
                <c:pt idx="4">
                  <c:v>Health &amp; Fitness</c:v>
                </c:pt>
                <c:pt idx="5">
                  <c:v>Kids</c:v>
                </c:pt>
                <c:pt idx="6">
                  <c:v>Food &amp; Dining</c:v>
                </c:pt>
                <c:pt idx="7">
                  <c:v>Gifts &amp; Donations</c:v>
                </c:pt>
                <c:pt idx="8">
                  <c:v>Investments</c:v>
                </c:pt>
                <c:pt idx="9">
                  <c:v>Bills &amp; Utilities</c:v>
                </c:pt>
                <c:pt idx="10">
                  <c:v>Auto &amp; Transportation</c:v>
                </c:pt>
                <c:pt idx="11">
                  <c:v>Travel</c:v>
                </c:pt>
                <c:pt idx="12">
                  <c:v>Fees &amp; Charges</c:v>
                </c:pt>
              </c:strCache>
            </c:strRef>
          </c:cat>
          <c:val>
            <c:numRef>
              <c:f>'Expense Inputs'!$C$6:$C$18</c:f>
              <c:numCache>
                <c:formatCode>_("$"* #,##0.00_);_("$"* \(#,##0.00\);_("$"* "-"??_);_(@_)</c:formatCode>
                <c:ptCount val="13"/>
                <c:pt idx="0">
                  <c:v>3000</c:v>
                </c:pt>
                <c:pt idx="1">
                  <c:v>2000</c:v>
                </c:pt>
                <c:pt idx="2">
                  <c:v>1500</c:v>
                </c:pt>
                <c:pt idx="3">
                  <c:v>1000</c:v>
                </c:pt>
                <c:pt idx="4">
                  <c:v>500</c:v>
                </c:pt>
                <c:pt idx="5">
                  <c:v>1300</c:v>
                </c:pt>
                <c:pt idx="6">
                  <c:v>4500</c:v>
                </c:pt>
                <c:pt idx="7">
                  <c:v>2000</c:v>
                </c:pt>
                <c:pt idx="8">
                  <c:v>1000</c:v>
                </c:pt>
                <c:pt idx="9">
                  <c:v>800</c:v>
                </c:pt>
                <c:pt idx="10">
                  <c:v>400</c:v>
                </c:pt>
                <c:pt idx="11">
                  <c:v>4100</c:v>
                </c:pt>
                <c:pt idx="1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1-4354-87D3-784B7EB0D501}"/>
            </c:ext>
          </c:extLst>
        </c:ser>
        <c:ser>
          <c:idx val="1"/>
          <c:order val="1"/>
          <c:tx>
            <c:strRef>
              <c:f>'Expense Inputs'!$D$5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'Expense Inputs'!$B$6:$B$18</c:f>
              <c:strCache>
                <c:ptCount val="13"/>
                <c:pt idx="0">
                  <c:v>Entertainment</c:v>
                </c:pt>
                <c:pt idx="1">
                  <c:v>Education</c:v>
                </c:pt>
                <c:pt idx="2">
                  <c:v>Shopping</c:v>
                </c:pt>
                <c:pt idx="3">
                  <c:v>Personal Care</c:v>
                </c:pt>
                <c:pt idx="4">
                  <c:v>Health &amp; Fitness</c:v>
                </c:pt>
                <c:pt idx="5">
                  <c:v>Kids</c:v>
                </c:pt>
                <c:pt idx="6">
                  <c:v>Food &amp; Dining</c:v>
                </c:pt>
                <c:pt idx="7">
                  <c:v>Gifts &amp; Donations</c:v>
                </c:pt>
                <c:pt idx="8">
                  <c:v>Investments</c:v>
                </c:pt>
                <c:pt idx="9">
                  <c:v>Bills &amp; Utilities</c:v>
                </c:pt>
                <c:pt idx="10">
                  <c:v>Auto &amp; Transportation</c:v>
                </c:pt>
                <c:pt idx="11">
                  <c:v>Travel</c:v>
                </c:pt>
                <c:pt idx="12">
                  <c:v>Fees &amp; Charges</c:v>
                </c:pt>
              </c:strCache>
            </c:strRef>
          </c:cat>
          <c:val>
            <c:numRef>
              <c:f>'Expense Inputs'!$D$6:$D$18</c:f>
              <c:numCache>
                <c:formatCode>_("$"* #,##0.00_);_("$"* \(#,##0.00\);_("$"* "-"??_);_(@_)</c:formatCode>
                <c:ptCount val="13"/>
                <c:pt idx="0">
                  <c:v>2500</c:v>
                </c:pt>
                <c:pt idx="1">
                  <c:v>2000</c:v>
                </c:pt>
                <c:pt idx="2">
                  <c:v>2175</c:v>
                </c:pt>
                <c:pt idx="3">
                  <c:v>2500</c:v>
                </c:pt>
                <c:pt idx="4">
                  <c:v>525</c:v>
                </c:pt>
                <c:pt idx="5">
                  <c:v>1275</c:v>
                </c:pt>
                <c:pt idx="6">
                  <c:v>4600</c:v>
                </c:pt>
                <c:pt idx="7">
                  <c:v>2200</c:v>
                </c:pt>
                <c:pt idx="8">
                  <c:v>800</c:v>
                </c:pt>
                <c:pt idx="9">
                  <c:v>750</c:v>
                </c:pt>
                <c:pt idx="10">
                  <c:v>350</c:v>
                </c:pt>
                <c:pt idx="11">
                  <c:v>1200</c:v>
                </c:pt>
                <c:pt idx="1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1-4354-87D3-784B7EB0D501}"/>
            </c:ext>
          </c:extLst>
        </c:ser>
        <c:ser>
          <c:idx val="2"/>
          <c:order val="2"/>
          <c:tx>
            <c:strRef>
              <c:f>'Expense Inputs'!$E$5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'Expense Inputs'!$B$6:$B$18</c:f>
              <c:strCache>
                <c:ptCount val="13"/>
                <c:pt idx="0">
                  <c:v>Entertainment</c:v>
                </c:pt>
                <c:pt idx="1">
                  <c:v>Education</c:v>
                </c:pt>
                <c:pt idx="2">
                  <c:v>Shopping</c:v>
                </c:pt>
                <c:pt idx="3">
                  <c:v>Personal Care</c:v>
                </c:pt>
                <c:pt idx="4">
                  <c:v>Health &amp; Fitness</c:v>
                </c:pt>
                <c:pt idx="5">
                  <c:v>Kids</c:v>
                </c:pt>
                <c:pt idx="6">
                  <c:v>Food &amp; Dining</c:v>
                </c:pt>
                <c:pt idx="7">
                  <c:v>Gifts &amp; Donations</c:v>
                </c:pt>
                <c:pt idx="8">
                  <c:v>Investments</c:v>
                </c:pt>
                <c:pt idx="9">
                  <c:v>Bills &amp; Utilities</c:v>
                </c:pt>
                <c:pt idx="10">
                  <c:v>Auto &amp; Transportation</c:v>
                </c:pt>
                <c:pt idx="11">
                  <c:v>Travel</c:v>
                </c:pt>
                <c:pt idx="12">
                  <c:v>Fees &amp; Charges</c:v>
                </c:pt>
              </c:strCache>
            </c:strRef>
          </c:cat>
          <c:val>
            <c:numRef>
              <c:f>'Expense Inputs'!$E$6:$E$18</c:f>
            </c:numRef>
          </c:val>
          <c:extLst>
            <c:ext xmlns:c16="http://schemas.microsoft.com/office/drawing/2014/chart" uri="{C3380CC4-5D6E-409C-BE32-E72D297353CC}">
              <c16:uniqueId val="{00000002-27F1-4354-87D3-784B7EB0D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9358144"/>
        <c:axId val="698998096"/>
      </c:barChart>
      <c:catAx>
        <c:axId val="95935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998096"/>
        <c:crosses val="autoZero"/>
        <c:auto val="1"/>
        <c:lblAlgn val="ctr"/>
        <c:lblOffset val="100"/>
        <c:noMultiLvlLbl val="0"/>
      </c:catAx>
      <c:valAx>
        <c:axId val="69899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35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Totals [Breakdown]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Summary'!$B$6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Summary'!$C$5:$F$5</c15:sqref>
                  </c15:fullRef>
                </c:ext>
              </c:extLst>
              <c:f>'Budget Summary'!$C$5:$D$5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Summary'!$C$6:$F$6</c15:sqref>
                  </c15:fullRef>
                </c:ext>
              </c:extLst>
              <c:f>'Budget Summary'!$C$6:$D$6</c:f>
              <c:numCache>
                <c:formatCode>_("$"* #,##0.00_);_("$"* \(#,##0.00\);_("$"* "-"??_);_(@_)</c:formatCode>
                <c:ptCount val="2"/>
                <c:pt idx="0">
                  <c:v>78500</c:v>
                </c:pt>
                <c:pt idx="1">
                  <c:v>84000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5-4677-A832-ABF3F3B985A8}"/>
            </c:ext>
          </c:extLst>
        </c:ser>
        <c:ser>
          <c:idx val="1"/>
          <c:order val="1"/>
          <c:tx>
            <c:strRef>
              <c:f>'Budget Summary'!$B$7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Summary'!$C$5:$F$5</c15:sqref>
                  </c15:fullRef>
                </c:ext>
              </c:extLst>
              <c:f>'Budget Summary'!$C$5:$D$5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Summary'!$C$7:$F$7</c15:sqref>
                  </c15:fullRef>
                </c:ext>
              </c:extLst>
              <c:f>'Budget Summary'!$C$7:$D$7</c:f>
              <c:numCache>
                <c:formatCode>_("$"* #,##0.00_);_("$"* \(#,##0.00\);_("$"* "-"??_);_(@_)</c:formatCode>
                <c:ptCount val="2"/>
                <c:pt idx="0">
                  <c:v>22500</c:v>
                </c:pt>
                <c:pt idx="1">
                  <c:v>21225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5-4677-A832-ABF3F3B9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69344736"/>
        <c:axId val="969341408"/>
      </c:barChart>
      <c:catAx>
        <c:axId val="96934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341408"/>
        <c:crosses val="autoZero"/>
        <c:auto val="1"/>
        <c:lblAlgn val="ctr"/>
        <c:lblOffset val="100"/>
        <c:noMultiLvlLbl val="0"/>
      </c:catAx>
      <c:valAx>
        <c:axId val="96934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19050">
            <a:solidFill>
              <a:schemeClr val="accent1">
                <a:alpha val="98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34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Expenses</a:t>
            </a:r>
            <a:r>
              <a:rPr lang="en-US" baseline="0"/>
              <a:t> Breakdown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'Expense Inputs'!$C$5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'Expense Inputs'!$B$6:$B$18</c:f>
              <c:strCache>
                <c:ptCount val="13"/>
                <c:pt idx="0">
                  <c:v>Entertainment</c:v>
                </c:pt>
                <c:pt idx="1">
                  <c:v>Education</c:v>
                </c:pt>
                <c:pt idx="2">
                  <c:v>Shopping</c:v>
                </c:pt>
                <c:pt idx="3">
                  <c:v>Personal Care</c:v>
                </c:pt>
                <c:pt idx="4">
                  <c:v>Health &amp; Fitness</c:v>
                </c:pt>
                <c:pt idx="5">
                  <c:v>Kids</c:v>
                </c:pt>
                <c:pt idx="6">
                  <c:v>Food &amp; Dining</c:v>
                </c:pt>
                <c:pt idx="7">
                  <c:v>Gifts &amp; Donations</c:v>
                </c:pt>
                <c:pt idx="8">
                  <c:v>Investments</c:v>
                </c:pt>
                <c:pt idx="9">
                  <c:v>Bills &amp; Utilities</c:v>
                </c:pt>
                <c:pt idx="10">
                  <c:v>Auto &amp; Transportation</c:v>
                </c:pt>
                <c:pt idx="11">
                  <c:v>Travel</c:v>
                </c:pt>
                <c:pt idx="12">
                  <c:v>Fees &amp; Charges</c:v>
                </c:pt>
              </c:strCache>
            </c:strRef>
          </c:cat>
          <c:val>
            <c:numRef>
              <c:f>'Expense Inputs'!$C$6:$C$18</c:f>
              <c:numCache>
                <c:formatCode>_("$"* #,##0.00_);_("$"* \(#,##0.00\);_("$"* "-"??_);_(@_)</c:formatCode>
                <c:ptCount val="13"/>
                <c:pt idx="0">
                  <c:v>3000</c:v>
                </c:pt>
                <c:pt idx="1">
                  <c:v>2000</c:v>
                </c:pt>
                <c:pt idx="2">
                  <c:v>1500</c:v>
                </c:pt>
                <c:pt idx="3">
                  <c:v>1000</c:v>
                </c:pt>
                <c:pt idx="4">
                  <c:v>500</c:v>
                </c:pt>
                <c:pt idx="5">
                  <c:v>1300</c:v>
                </c:pt>
                <c:pt idx="6">
                  <c:v>4500</c:v>
                </c:pt>
                <c:pt idx="7">
                  <c:v>2000</c:v>
                </c:pt>
                <c:pt idx="8">
                  <c:v>1000</c:v>
                </c:pt>
                <c:pt idx="9">
                  <c:v>800</c:v>
                </c:pt>
                <c:pt idx="10">
                  <c:v>400</c:v>
                </c:pt>
                <c:pt idx="11">
                  <c:v>4100</c:v>
                </c:pt>
                <c:pt idx="1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0-4C49-AEAB-E0CDE82D8D54}"/>
            </c:ext>
          </c:extLst>
        </c:ser>
        <c:ser>
          <c:idx val="1"/>
          <c:order val="1"/>
          <c:tx>
            <c:strRef>
              <c:f>'Expense Inputs'!$D$5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'Expense Inputs'!$B$6:$B$18</c:f>
              <c:strCache>
                <c:ptCount val="13"/>
                <c:pt idx="0">
                  <c:v>Entertainment</c:v>
                </c:pt>
                <c:pt idx="1">
                  <c:v>Education</c:v>
                </c:pt>
                <c:pt idx="2">
                  <c:v>Shopping</c:v>
                </c:pt>
                <c:pt idx="3">
                  <c:v>Personal Care</c:v>
                </c:pt>
                <c:pt idx="4">
                  <c:v>Health &amp; Fitness</c:v>
                </c:pt>
                <c:pt idx="5">
                  <c:v>Kids</c:v>
                </c:pt>
                <c:pt idx="6">
                  <c:v>Food &amp; Dining</c:v>
                </c:pt>
                <c:pt idx="7">
                  <c:v>Gifts &amp; Donations</c:v>
                </c:pt>
                <c:pt idx="8">
                  <c:v>Investments</c:v>
                </c:pt>
                <c:pt idx="9">
                  <c:v>Bills &amp; Utilities</c:v>
                </c:pt>
                <c:pt idx="10">
                  <c:v>Auto &amp; Transportation</c:v>
                </c:pt>
                <c:pt idx="11">
                  <c:v>Travel</c:v>
                </c:pt>
                <c:pt idx="12">
                  <c:v>Fees &amp; Charges</c:v>
                </c:pt>
              </c:strCache>
            </c:strRef>
          </c:cat>
          <c:val>
            <c:numRef>
              <c:f>'Expense Inputs'!$D$6:$D$18</c:f>
              <c:numCache>
                <c:formatCode>_("$"* #,##0.00_);_("$"* \(#,##0.00\);_("$"* "-"??_);_(@_)</c:formatCode>
                <c:ptCount val="13"/>
                <c:pt idx="0">
                  <c:v>2500</c:v>
                </c:pt>
                <c:pt idx="1">
                  <c:v>2000</c:v>
                </c:pt>
                <c:pt idx="2">
                  <c:v>2175</c:v>
                </c:pt>
                <c:pt idx="3">
                  <c:v>2500</c:v>
                </c:pt>
                <c:pt idx="4">
                  <c:v>525</c:v>
                </c:pt>
                <c:pt idx="5">
                  <c:v>1275</c:v>
                </c:pt>
                <c:pt idx="6">
                  <c:v>4600</c:v>
                </c:pt>
                <c:pt idx="7">
                  <c:v>2200</c:v>
                </c:pt>
                <c:pt idx="8">
                  <c:v>800</c:v>
                </c:pt>
                <c:pt idx="9">
                  <c:v>750</c:v>
                </c:pt>
                <c:pt idx="10">
                  <c:v>350</c:v>
                </c:pt>
                <c:pt idx="11">
                  <c:v>1200</c:v>
                </c:pt>
                <c:pt idx="1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0-4C49-AEAB-E0CDE82D8D54}"/>
            </c:ext>
          </c:extLst>
        </c:ser>
        <c:ser>
          <c:idx val="2"/>
          <c:order val="2"/>
          <c:tx>
            <c:strRef>
              <c:f>'Expense Inputs'!$E$5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'Expense Inputs'!$B$6:$B$18</c:f>
              <c:strCache>
                <c:ptCount val="13"/>
                <c:pt idx="0">
                  <c:v>Entertainment</c:v>
                </c:pt>
                <c:pt idx="1">
                  <c:v>Education</c:v>
                </c:pt>
                <c:pt idx="2">
                  <c:v>Shopping</c:v>
                </c:pt>
                <c:pt idx="3">
                  <c:v>Personal Care</c:v>
                </c:pt>
                <c:pt idx="4">
                  <c:v>Health &amp; Fitness</c:v>
                </c:pt>
                <c:pt idx="5">
                  <c:v>Kids</c:v>
                </c:pt>
                <c:pt idx="6">
                  <c:v>Food &amp; Dining</c:v>
                </c:pt>
                <c:pt idx="7">
                  <c:v>Gifts &amp; Donations</c:v>
                </c:pt>
                <c:pt idx="8">
                  <c:v>Investments</c:v>
                </c:pt>
                <c:pt idx="9">
                  <c:v>Bills &amp; Utilities</c:v>
                </c:pt>
                <c:pt idx="10">
                  <c:v>Auto &amp; Transportation</c:v>
                </c:pt>
                <c:pt idx="11">
                  <c:v>Travel</c:v>
                </c:pt>
                <c:pt idx="12">
                  <c:v>Fees &amp; Charges</c:v>
                </c:pt>
              </c:strCache>
            </c:strRef>
          </c:cat>
          <c:val>
            <c:numRef>
              <c:f>'Expense Inputs'!$E$6:$E$18</c:f>
            </c:numRef>
          </c:val>
          <c:extLst>
            <c:ext xmlns:c16="http://schemas.microsoft.com/office/drawing/2014/chart" uri="{C3380CC4-5D6E-409C-BE32-E72D297353CC}">
              <c16:uniqueId val="{00000002-C260-4C49-AEAB-E0CDE82D8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9358144"/>
        <c:axId val="698998096"/>
      </c:barChart>
      <c:catAx>
        <c:axId val="95935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998096"/>
        <c:crosses val="autoZero"/>
        <c:auto val="1"/>
        <c:lblAlgn val="ctr"/>
        <c:lblOffset val="100"/>
        <c:noMultiLvlLbl val="0"/>
      </c:catAx>
      <c:valAx>
        <c:axId val="69899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19050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35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0</xdr:row>
      <xdr:rowOff>38100</xdr:rowOff>
    </xdr:from>
    <xdr:to>
      <xdr:col>19</xdr:col>
      <xdr:colOff>511661</xdr:colOff>
      <xdr:row>1</xdr:row>
      <xdr:rowOff>569786</xdr:rowOff>
    </xdr:to>
    <xdr:pic>
      <xdr:nvPicPr>
        <xdr:cNvPr id="2" name="Picture 1" descr="Retirement Calculator [Calculate Retirement Savings Progress for Free] -  Mint">
          <a:extLst>
            <a:ext uri="{FF2B5EF4-FFF2-40B4-BE49-F238E27FC236}">
              <a16:creationId xmlns:a16="http://schemas.microsoft.com/office/drawing/2014/main" id="{1A77416E-DB0F-46F6-84B6-2401D2C4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38100"/>
          <a:ext cx="3753971" cy="931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345141</xdr:colOff>
      <xdr:row>0</xdr:row>
      <xdr:rowOff>38324</xdr:rowOff>
    </xdr:from>
    <xdr:to>
      <xdr:col>19</xdr:col>
      <xdr:colOff>380553</xdr:colOff>
      <xdr:row>1</xdr:row>
      <xdr:rowOff>590965</xdr:rowOff>
    </xdr:to>
    <xdr:pic>
      <xdr:nvPicPr>
        <xdr:cNvPr id="4" name="Picture 3" descr="Retirement Calculator [Calculate Retirement Savings Progress for Free] -  Mint">
          <a:extLst>
            <a:ext uri="{FF2B5EF4-FFF2-40B4-BE49-F238E27FC236}">
              <a16:creationId xmlns:a16="http://schemas.microsoft.com/office/drawing/2014/main" id="{EB3DEF68-11D5-4D9C-B6D2-53D16733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6994" y="38324"/>
          <a:ext cx="3733353" cy="940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278467</xdr:colOff>
      <xdr:row>4</xdr:row>
      <xdr:rowOff>37427</xdr:rowOff>
    </xdr:from>
    <xdr:to>
      <xdr:col>18</xdr:col>
      <xdr:colOff>608704</xdr:colOff>
      <xdr:row>18</xdr:row>
      <xdr:rowOff>302559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FC52A2-DD5D-4CC9-8D7C-F868AC3DE3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93345</xdr:colOff>
      <xdr:row>4</xdr:row>
      <xdr:rowOff>38100</xdr:rowOff>
    </xdr:from>
    <xdr:to>
      <xdr:col>20</xdr:col>
      <xdr:colOff>15240</xdr:colOff>
      <xdr:row>13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F270E4-E72F-47C2-809C-B47D31DE7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3811</xdr:colOff>
      <xdr:row>0</xdr:row>
      <xdr:rowOff>151167</xdr:rowOff>
    </xdr:from>
    <xdr:to>
      <xdr:col>20</xdr:col>
      <xdr:colOff>285864</xdr:colOff>
      <xdr:row>1</xdr:row>
      <xdr:rowOff>593430</xdr:rowOff>
    </xdr:to>
    <xdr:pic>
      <xdr:nvPicPr>
        <xdr:cNvPr id="5" name="Picture 4" descr="Retirement Calculator [Calculate Retirement Savings Progress for Free] -  Mint">
          <a:extLst>
            <a:ext uri="{FF2B5EF4-FFF2-40B4-BE49-F238E27FC236}">
              <a16:creationId xmlns:a16="http://schemas.microsoft.com/office/drawing/2014/main" id="{6C368837-70F9-46AA-99D8-2F919D9A5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1223" y="151167"/>
          <a:ext cx="3755876" cy="929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97043</xdr:colOff>
      <xdr:row>13</xdr:row>
      <xdr:rowOff>112059</xdr:rowOff>
    </xdr:from>
    <xdr:to>
      <xdr:col>20</xdr:col>
      <xdr:colOff>22412</xdr:colOff>
      <xdr:row>24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E71984C-3787-4CC3-BE2A-6EC2F314E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5:F14" totalsRowCount="1" headerRowDxfId="61" totalsRowDxfId="60" headerRowCellStyle="Heading 1" dataCellStyle="Normal" totalsRowCellStyle="Normal">
  <autoFilter ref="B5:F13" xr:uid="{00000000-0009-0000-0100-000003000000}"/>
  <tableColumns count="5">
    <tableColumn id="1" xr3:uid="{00000000-0010-0000-0200-000001000000}" name="INCOME" totalsRowLabel="Total Income" totalsRowDxfId="59" dataCellStyle="Input"/>
    <tableColumn id="2" xr3:uid="{00000000-0010-0000-0200-000002000000}" name="ESTIMATED" totalsRowFunction="sum" totalsRowDxfId="58" dataCellStyle="Currency"/>
    <tableColumn id="3" xr3:uid="{00000000-0010-0000-0200-000003000000}" name="ACTUAL" totalsRowFunction="sum" totalsRowDxfId="57" dataCellStyle="Currency"/>
    <tableColumn id="5" xr3:uid="{00000000-0010-0000-0200-000005000000}" name="TOP 5 AMOUNT" totalsRowDxfId="56" dataCellStyle="Currency">
      <calculatedColumnFormula>Income[[#This Row],[ACTUAL]]+(10^-6)*ROW(Income[[#This Row],[ACTUAL]])</calculatedColumnFormula>
    </tableColumn>
    <tableColumn id="4" xr3:uid="{00000000-0010-0000-0200-000004000000}" name="DIFFERENCE" totalsRowFunction="sum" totalsRowDxfId="55" dataCellStyle="Currency">
      <calculatedColumnFormula>Income[[#This Row],[ACTUAL]]-Income[[#This Row],[ESTIMATED]]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BABFDC5-202A-4F08-91BC-2E52751C2342}" name="Expenses" displayName="Expenses" ref="B5:F19" totalsRowCount="1" headerRowDxfId="51" totalsRowDxfId="50" dataCellStyle="Normal" totalsRowCellStyle="Normal">
  <autoFilter ref="B5:F18" xr:uid="{BBABFDC5-202A-4F08-91BC-2E52751C2342}"/>
  <sortState xmlns:xlrd2="http://schemas.microsoft.com/office/spreadsheetml/2017/richdata2" ref="B6:F19">
    <sortCondition ref="B16:B31"/>
  </sortState>
  <tableColumns count="5">
    <tableColumn id="1" xr3:uid="{3229A458-DA94-4802-8158-10D74AF64B46}" name="EXPENSES" totalsRowLabel="Total Expenses" dataDxfId="48" totalsRowDxfId="49" dataCellStyle="Input"/>
    <tableColumn id="2" xr3:uid="{E26BA57D-AE01-4FAF-8C2D-BA16C0B8E9D7}" name="ESTIMATED" totalsRowFunction="sum" totalsRowDxfId="47" dataCellStyle="Currency"/>
    <tableColumn id="3" xr3:uid="{11B20681-FCCA-4779-8A03-9FACBC9194A4}" name="ACTUAL" totalsRowFunction="sum" totalsRowDxfId="46" dataCellStyle="Currency"/>
    <tableColumn id="5" xr3:uid="{CA671065-437D-4A6F-8050-32F633A15010}" name="TOP 5 AMOUNT" totalsRowDxfId="45" dataCellStyle="Currency">
      <calculatedColumnFormula>Expenses[[#This Row],[ACTUAL]]+(10^-6)*ROW(Expenses[[#This Row],[ACTUAL]])</calculatedColumnFormula>
    </tableColumn>
    <tableColumn id="4" xr3:uid="{B9A96C46-FA39-4D13-835A-7DF78FD6B32E}" name="DIFFERENCE" totalsRowFunction="sum" dataDxfId="43" totalsRowDxfId="44" dataCellStyle="Currency">
      <calculatedColumnFormula>Expenses[[#This Row],[ACTUAL]]-Expenses[[#This Row],[ESTIMATED]]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EBF2D8-570C-4363-81B6-36C2257D3154}" name="Table5" displayName="Table5" ref="A2:C80" totalsRowShown="0" headerRowDxfId="42" dataDxfId="41">
  <autoFilter ref="A2:C80" xr:uid="{12EBF2D8-570C-4363-81B6-36C2257D3154}"/>
  <tableColumns count="3">
    <tableColumn id="1" xr3:uid="{39C924C7-C8BF-4FEA-81FD-C19D2CC62229}" name="Parent" dataDxfId="40"/>
    <tableColumn id="2" xr3:uid="{B552E78D-22CE-4F70-BEA5-B2F64FDB2C01}" name="Item" dataDxfId="39"/>
    <tableColumn id="3" xr3:uid="{9C42997B-6B78-4AAD-B2E3-F055AD05C1E6}" name="Income / Expense" dataDxfId="38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p5Expenses" displayName="Top5Expenses" ref="B11:D17" totalsRowCount="1" totalsRowDxfId="16" headerRowCellStyle="Heading 1">
  <tableColumns count="3">
    <tableColumn id="1" xr3:uid="{00000000-0010-0000-0100-000001000000}" name="ACTUAL EXPENSES" totalsRowLabel="Total" dataDxfId="14" totalsRowDxfId="15" dataCellStyle="Input">
      <calculatedColumnFormula>INDEX(Expenses[],MATCH(Top5Expenses[[#This Row],[AMOUNT]],Expenses[TOP 5 AMOUNT],0),1)</calculatedColumnFormula>
    </tableColumn>
    <tableColumn id="2" xr3:uid="{00000000-0010-0000-0100-000002000000}" name="AMOUNT" totalsRowFunction="sum" dataDxfId="12" totalsRowDxfId="13" dataCellStyle="Currency" totalsRowCellStyle="Currency">
      <calculatedColumnFormula>LARGE(Expenses[TOP 5 AMOUNT],1)</calculatedColumnFormula>
    </tableColumn>
    <tableColumn id="3" xr3:uid="{00000000-0010-0000-0100-000003000000}" name="% OF EXPENSES" totalsRowFunction="sum" dataDxfId="10" totalsRowDxfId="11" dataCellStyle="Percent">
      <calculatedColumnFormula>Top5Expenses[[#This Row],[AMOUNT]]/$D$7</calculatedColumnFormula>
    </tableColumn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AA8B5-B642-44B0-8FF6-B12CE9F901F6}" name="Table2" displayName="Table2" ref="B5:F8" totalsRowCount="1" headerRowDxfId="9" dataDxfId="8" totalsRowDxfId="7" headerRowCellStyle="Heading 1">
  <autoFilter ref="B5:F7" xr:uid="{47B637C1-818B-4BED-881E-062FC4FD7398}"/>
  <tableColumns count="5">
    <tableColumn id="1" xr3:uid="{1F3E0BC5-EBB5-4EC3-A58F-4EC1C5D18EDD}" name="BUDGET TOTALS" totalsRowLabel="Balance (Income - Expenses)" totalsRowDxfId="6" dataCellStyle="Input"/>
    <tableColumn id="2" xr3:uid="{97762248-6052-4C5E-B7CD-C84E3157FFDA}" name="ESTIMATED" totalsRowFunction="custom" totalsRowDxfId="5" dataCellStyle="Currency" totalsRowCellStyle="Currency">
      <totalsRowFormula>C6-C7</totalsRowFormula>
    </tableColumn>
    <tableColumn id="3" xr3:uid="{4B6AA04A-DDC8-43A6-A51B-A82E80AD793F}" name="ACTUAL" totalsRowFunction="custom" totalsRowDxfId="4" dataCellStyle="Currency" totalsRowCellStyle="Currency">
      <totalsRowFormula>D6-D7</totalsRowFormula>
    </tableColumn>
    <tableColumn id="4" xr3:uid="{421FA974-B591-456B-8462-4F763A15D3C5}" name="DIFFERENCE" totalsRowFunction="sum" dataDxfId="2" totalsRowDxfId="3" dataCellStyle="Currency" totalsRowCellStyle="Currency">
      <calculatedColumnFormula>Table2[[#This Row],[ACTUAL]]-Table2[[#This Row],[ESTIMATED]]</calculatedColumnFormula>
    </tableColumn>
    <tableColumn id="5" xr3:uid="{FEC26463-7C51-41D7-BED2-652EA6CA6A14}" name="% DIFFERENCE" totalsRowFunction="custom" dataDxfId="0" totalsRowDxfId="1" dataCellStyle="Percent" totalsRowCellStyle="Percent">
      <calculatedColumnFormula>Table2[[#This Row],[ACTUAL]]/Table2[[#This Row],[ESTIMATED]]-1</calculatedColumnFormula>
      <totalsRowFormula>Table2[[#Totals],[ACTUAL]]/Table2[[#Totals],[ESTIMATED]]-1</totalsRowFormula>
    </tableColumn>
  </tableColumns>
  <tableStyleInfo name="TableStyleLight13" showFirstColumn="0" showLastColumn="0" showRowStripes="0" showColumnStripes="0"/>
</table>
</file>

<file path=xl/theme/theme1.xml><?xml version="1.0" encoding="utf-8"?>
<a:theme xmlns:a="http://schemas.openxmlformats.org/drawingml/2006/main" name="Thatch">
  <a:themeElements>
    <a:clrScheme name="Custom 1">
      <a:dk1>
        <a:sysClr val="windowText" lastClr="000000"/>
      </a:dk1>
      <a:lt1>
        <a:sysClr val="window" lastClr="FFFFFF"/>
      </a:lt1>
      <a:dk2>
        <a:srgbClr val="C2C9D6"/>
      </a:dk2>
      <a:lt2>
        <a:srgbClr val="DBE3E9"/>
      </a:lt2>
      <a:accent1>
        <a:srgbClr val="A3978F"/>
      </a:accent1>
      <a:accent2>
        <a:srgbClr val="1B8381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C2C9D6"/>
      </a:hlink>
      <a:folHlink>
        <a:srgbClr val="C2C9D6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8F96A3"/>
    <pageSetUpPr autoPageBreaks="0" fitToPage="1"/>
  </sheetPr>
  <dimension ref="A1:S133"/>
  <sheetViews>
    <sheetView showGridLines="0" zoomScale="85" zoomScaleNormal="85" workbookViewId="0">
      <selection activeCell="L10" sqref="L10"/>
    </sheetView>
  </sheetViews>
  <sheetFormatPr defaultColWidth="9" defaultRowHeight="30" customHeight="1"/>
  <cols>
    <col min="1" max="1" width="4.125" customWidth="1"/>
    <col min="2" max="2" width="29.125" customWidth="1"/>
    <col min="3" max="3" width="19" customWidth="1"/>
    <col min="4" max="4" width="18.75" customWidth="1"/>
    <col min="5" max="5" width="26" hidden="1" customWidth="1"/>
    <col min="6" max="6" width="19" customWidth="1"/>
    <col min="7" max="8" width="4.125" customWidth="1"/>
  </cols>
  <sheetData>
    <row r="1" spans="1:19" ht="31.5" customHeight="1">
      <c r="B1" s="40" t="s">
        <v>0</v>
      </c>
      <c r="C1" s="40"/>
      <c r="D1" s="40"/>
      <c r="E1" s="15"/>
      <c r="F1" s="16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50.45" customHeight="1">
      <c r="B2" s="41" t="s">
        <v>1</v>
      </c>
      <c r="C2" s="41"/>
      <c r="D2" s="41"/>
      <c r="E2" s="17"/>
      <c r="F2" s="16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7.25" customHeight="1">
      <c r="B3" s="21"/>
      <c r="C3" s="21"/>
      <c r="D3" s="21"/>
      <c r="E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9.899999999999999" customHeight="1">
      <c r="B4" s="39" t="s">
        <v>2</v>
      </c>
      <c r="C4" s="21"/>
      <c r="D4" s="21"/>
      <c r="E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s="2" customFormat="1" ht="30" customHeight="1">
      <c r="A5" s="7"/>
      <c r="B5" s="16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6"/>
      <c r="H5" s="4"/>
      <c r="I5" s="4"/>
      <c r="J5"/>
      <c r="K5"/>
      <c r="L5"/>
      <c r="M5"/>
      <c r="N5"/>
      <c r="O5"/>
      <c r="P5"/>
      <c r="Q5"/>
      <c r="R5"/>
      <c r="S5"/>
    </row>
    <row r="6" spans="1:19" ht="30" customHeight="1">
      <c r="A6" s="5"/>
      <c r="B6" s="13" t="s">
        <v>8</v>
      </c>
      <c r="C6" s="32">
        <v>65000</v>
      </c>
      <c r="D6" s="32">
        <v>68000</v>
      </c>
      <c r="E6" s="32">
        <f>Income[[#This Row],[ACTUAL]]+(10^-6)*ROW(Income[[#This Row],[ACTUAL]])</f>
        <v>68000.000006000002</v>
      </c>
      <c r="F6" s="32">
        <f>Income[[#This Row],[ACTUAL]]-Income[[#This Row],[ESTIMATED]]</f>
        <v>3000</v>
      </c>
      <c r="G6" s="6"/>
      <c r="H6" s="4"/>
      <c r="I6" s="4"/>
    </row>
    <row r="7" spans="1:19" ht="30" customHeight="1">
      <c r="A7" s="5"/>
      <c r="B7" s="13" t="s">
        <v>9</v>
      </c>
      <c r="C7" s="32">
        <v>10000</v>
      </c>
      <c r="D7" s="32">
        <v>12000</v>
      </c>
      <c r="E7" s="32">
        <f>Income[[#This Row],[ACTUAL]]+(10^-6)*ROW(Income[[#This Row],[ACTUAL]])</f>
        <v>12000.000007000001</v>
      </c>
      <c r="F7" s="32">
        <f>Income[[#This Row],[ACTUAL]]-Income[[#This Row],[ESTIMATED]]</f>
        <v>2000</v>
      </c>
      <c r="G7" s="6"/>
      <c r="H7" s="4"/>
      <c r="I7" s="4"/>
    </row>
    <row r="8" spans="1:19" ht="30" customHeight="1">
      <c r="A8" s="5"/>
      <c r="B8" s="13" t="s">
        <v>10</v>
      </c>
      <c r="C8" s="32">
        <v>500</v>
      </c>
      <c r="D8" s="32">
        <v>0</v>
      </c>
      <c r="E8" s="32">
        <f>Income[[#This Row],[ACTUAL]]+(10^-6)*ROW(Income[[#This Row],[ACTUAL]])</f>
        <v>7.9999999999999996E-6</v>
      </c>
      <c r="F8" s="32">
        <f>Income[[#This Row],[ACTUAL]]-Income[[#This Row],[ESTIMATED]]</f>
        <v>-500</v>
      </c>
      <c r="G8" s="6"/>
      <c r="H8" s="4"/>
      <c r="I8" s="4"/>
    </row>
    <row r="9" spans="1:19" ht="30" customHeight="1">
      <c r="A9" s="5"/>
      <c r="B9" s="13" t="s">
        <v>11</v>
      </c>
      <c r="C9" s="32">
        <v>0</v>
      </c>
      <c r="D9" s="32">
        <v>1000</v>
      </c>
      <c r="E9" s="32">
        <f>Income[[#This Row],[ACTUAL]]+(10^-6)*ROW(Income[[#This Row],[ACTUAL]])</f>
        <v>1000.000009</v>
      </c>
      <c r="F9" s="32">
        <f>Income[[#This Row],[ACTUAL]]-Income[[#This Row],[ESTIMATED]]</f>
        <v>1000</v>
      </c>
      <c r="G9" s="6"/>
      <c r="H9" s="4"/>
      <c r="I9" s="4"/>
    </row>
    <row r="10" spans="1:19" ht="30" customHeight="1">
      <c r="A10" s="5"/>
      <c r="B10" s="13" t="s">
        <v>12</v>
      </c>
      <c r="C10" s="32">
        <v>0</v>
      </c>
      <c r="D10" s="32">
        <v>0</v>
      </c>
      <c r="E10" s="32">
        <f>Income[[#This Row],[ACTUAL]]+(10^-6)*ROW(Income[[#This Row],[ACTUAL]])</f>
        <v>9.9999999999999991E-6</v>
      </c>
      <c r="F10" s="32">
        <f>Income[[#This Row],[ACTUAL]]-Income[[#This Row],[ESTIMATED]]</f>
        <v>0</v>
      </c>
      <c r="G10" s="6"/>
      <c r="H10" s="4"/>
      <c r="I10" s="4"/>
    </row>
    <row r="11" spans="1:19" ht="30" customHeight="1">
      <c r="A11" s="5"/>
      <c r="B11" s="13" t="s">
        <v>13</v>
      </c>
      <c r="C11" s="32">
        <v>0</v>
      </c>
      <c r="D11" s="32">
        <v>0</v>
      </c>
      <c r="E11" s="32">
        <f>Income[[#This Row],[ACTUAL]]+(10^-6)*ROW(Income[[#This Row],[ACTUAL]])</f>
        <v>1.1E-5</v>
      </c>
      <c r="F11" s="32">
        <f>Income[[#This Row],[ACTUAL]]-Income[[#This Row],[ESTIMATED]]</f>
        <v>0</v>
      </c>
      <c r="G11" s="6"/>
      <c r="H11" s="4"/>
      <c r="I11" s="4"/>
    </row>
    <row r="12" spans="1:19" ht="30" customHeight="1">
      <c r="A12" s="5"/>
      <c r="B12" s="13" t="s">
        <v>14</v>
      </c>
      <c r="C12" s="32">
        <v>0</v>
      </c>
      <c r="D12" s="32">
        <v>0</v>
      </c>
      <c r="E12" s="32">
        <f>Income[[#This Row],[ACTUAL]]+(10^-6)*ROW(Income[[#This Row],[ACTUAL]])</f>
        <v>1.2E-5</v>
      </c>
      <c r="F12" s="32">
        <f>Income[[#This Row],[ACTUAL]]-Income[[#This Row],[ESTIMATED]]</f>
        <v>0</v>
      </c>
      <c r="G12" s="6"/>
      <c r="H12" s="4"/>
      <c r="I12" s="4"/>
    </row>
    <row r="13" spans="1:19" ht="30" customHeight="1">
      <c r="A13" s="5"/>
      <c r="B13" s="13" t="s">
        <v>15</v>
      </c>
      <c r="C13" s="32">
        <v>3000</v>
      </c>
      <c r="D13" s="32">
        <v>3000</v>
      </c>
      <c r="E13" s="32">
        <f>Income[[#This Row],[ACTUAL]]+(10^-6)*ROW(Income[[#This Row],[ACTUAL]])</f>
        <v>3000.0000129999999</v>
      </c>
      <c r="F13" s="32">
        <f>Income[[#This Row],[ACTUAL]]-Income[[#This Row],[ESTIMATED]]</f>
        <v>0</v>
      </c>
      <c r="G13" s="8"/>
      <c r="H13" s="4"/>
      <c r="I13" s="4"/>
    </row>
    <row r="14" spans="1:19" ht="30" customHeight="1">
      <c r="A14" s="5"/>
      <c r="B14" s="29" t="s">
        <v>16</v>
      </c>
      <c r="C14" s="37">
        <f>SUBTOTAL(109,Income[ESTIMATED])</f>
        <v>78500</v>
      </c>
      <c r="D14" s="37">
        <f>SUBTOTAL(109,Income[ACTUAL])</f>
        <v>84000</v>
      </c>
      <c r="E14" s="37"/>
      <c r="F14" s="37">
        <f>SUBTOTAL(109,Income[DIFFERENCE])</f>
        <v>5500</v>
      </c>
      <c r="G14" s="5"/>
      <c r="H14" s="4"/>
      <c r="I14" s="4"/>
    </row>
    <row r="15" spans="1:19" ht="30" customHeight="1">
      <c r="H15" s="10"/>
      <c r="I15" s="10"/>
    </row>
    <row r="16" spans="1:19" ht="30" customHeight="1">
      <c r="H16" s="10"/>
      <c r="I16" s="10"/>
    </row>
    <row r="17" spans="8:9" ht="30" customHeight="1">
      <c r="H17" s="10"/>
      <c r="I17" s="10"/>
    </row>
    <row r="18" spans="8:9" ht="30" customHeight="1">
      <c r="H18" s="10"/>
      <c r="I18" s="10"/>
    </row>
    <row r="19" spans="8:9" ht="30" customHeight="1">
      <c r="H19" s="10"/>
      <c r="I19" s="10"/>
    </row>
    <row r="20" spans="8:9" ht="30" customHeight="1">
      <c r="H20" s="10"/>
      <c r="I20" s="10"/>
    </row>
    <row r="21" spans="8:9" ht="30" customHeight="1">
      <c r="H21" s="10"/>
      <c r="I21" s="10"/>
    </row>
    <row r="22" spans="8:9" ht="30" customHeight="1">
      <c r="H22" s="10"/>
      <c r="I22" s="10"/>
    </row>
    <row r="23" spans="8:9" ht="30" customHeight="1">
      <c r="H23" s="10"/>
      <c r="I23" s="10"/>
    </row>
    <row r="24" spans="8:9" ht="30" customHeight="1">
      <c r="H24" s="10"/>
      <c r="I24" s="10"/>
    </row>
    <row r="25" spans="8:9" ht="30" customHeight="1">
      <c r="H25" s="10"/>
      <c r="I25" s="10"/>
    </row>
    <row r="26" spans="8:9" ht="30" customHeight="1">
      <c r="H26" s="10"/>
      <c r="I26" s="10"/>
    </row>
    <row r="27" spans="8:9" ht="30" customHeight="1">
      <c r="H27" s="10"/>
      <c r="I27" s="10"/>
    </row>
    <row r="28" spans="8:9" ht="30" customHeight="1">
      <c r="H28" s="10"/>
      <c r="I28" s="10"/>
    </row>
    <row r="29" spans="8:9" ht="30" customHeight="1">
      <c r="H29" s="10"/>
      <c r="I29" s="10"/>
    </row>
    <row r="30" spans="8:9" ht="30" customHeight="1">
      <c r="H30" s="10"/>
      <c r="I30" s="10"/>
    </row>
    <row r="31" spans="8:9" ht="30" customHeight="1">
      <c r="H31" s="10"/>
      <c r="I31" s="10"/>
    </row>
    <row r="32" spans="8:9" ht="30" customHeight="1">
      <c r="H32" s="10"/>
      <c r="I32" s="10"/>
    </row>
    <row r="33" spans="8:9" ht="30" customHeight="1">
      <c r="H33" s="10"/>
      <c r="I33" s="10"/>
    </row>
    <row r="34" spans="8:9" ht="30" customHeight="1">
      <c r="H34" s="10"/>
      <c r="I34" s="10"/>
    </row>
    <row r="35" spans="8:9" ht="30" customHeight="1">
      <c r="H35" s="10"/>
      <c r="I35" s="10"/>
    </row>
    <row r="36" spans="8:9" ht="30" customHeight="1">
      <c r="H36" s="10"/>
      <c r="I36" s="10"/>
    </row>
    <row r="37" spans="8:9" ht="30" customHeight="1">
      <c r="H37" s="10"/>
      <c r="I37" s="10"/>
    </row>
    <row r="38" spans="8:9" ht="30" customHeight="1">
      <c r="H38" s="10"/>
      <c r="I38" s="10"/>
    </row>
    <row r="39" spans="8:9" ht="30" customHeight="1">
      <c r="H39" s="10"/>
      <c r="I39" s="10"/>
    </row>
    <row r="40" spans="8:9" ht="30" customHeight="1">
      <c r="H40" s="10"/>
      <c r="I40" s="10"/>
    </row>
    <row r="41" spans="8:9" ht="30" customHeight="1">
      <c r="H41" s="10"/>
      <c r="I41" s="10"/>
    </row>
    <row r="42" spans="8:9" ht="30" customHeight="1">
      <c r="H42" s="10"/>
      <c r="I42" s="10"/>
    </row>
    <row r="43" spans="8:9" ht="30" customHeight="1">
      <c r="H43" s="10"/>
      <c r="I43" s="10"/>
    </row>
    <row r="44" spans="8:9" ht="30" customHeight="1">
      <c r="H44" s="10"/>
      <c r="I44" s="10"/>
    </row>
    <row r="45" spans="8:9" ht="30" customHeight="1">
      <c r="H45" s="10"/>
      <c r="I45" s="10"/>
    </row>
    <row r="46" spans="8:9" ht="30" customHeight="1">
      <c r="H46" s="10"/>
      <c r="I46" s="10"/>
    </row>
    <row r="47" spans="8:9" ht="30" customHeight="1">
      <c r="H47" s="10"/>
      <c r="I47" s="10"/>
    </row>
    <row r="48" spans="8:9" ht="30" customHeight="1">
      <c r="H48" s="10"/>
      <c r="I48" s="10"/>
    </row>
    <row r="49" spans="8:9" ht="30" customHeight="1">
      <c r="H49" s="10"/>
      <c r="I49" s="10"/>
    </row>
    <row r="50" spans="8:9" ht="30" customHeight="1">
      <c r="H50" s="10"/>
      <c r="I50" s="10"/>
    </row>
    <row r="51" spans="8:9" ht="30" customHeight="1">
      <c r="H51" s="10"/>
      <c r="I51" s="10"/>
    </row>
    <row r="52" spans="8:9" ht="30" customHeight="1">
      <c r="H52" s="10"/>
      <c r="I52" s="10"/>
    </row>
    <row r="53" spans="8:9" ht="30" customHeight="1">
      <c r="H53" s="10"/>
      <c r="I53" s="10"/>
    </row>
    <row r="54" spans="8:9" ht="30" customHeight="1">
      <c r="H54" s="10"/>
      <c r="I54" s="10"/>
    </row>
    <row r="55" spans="8:9" ht="30" customHeight="1">
      <c r="H55" s="10"/>
      <c r="I55" s="10"/>
    </row>
    <row r="56" spans="8:9" ht="30" customHeight="1">
      <c r="H56" s="10"/>
      <c r="I56" s="10"/>
    </row>
    <row r="57" spans="8:9" ht="30" customHeight="1">
      <c r="H57" s="10"/>
      <c r="I57" s="10"/>
    </row>
    <row r="58" spans="8:9" ht="30" customHeight="1">
      <c r="H58" s="10"/>
      <c r="I58" s="10"/>
    </row>
    <row r="59" spans="8:9" ht="30" customHeight="1">
      <c r="H59" s="10"/>
      <c r="I59" s="10"/>
    </row>
    <row r="60" spans="8:9" ht="30" customHeight="1">
      <c r="H60" s="10"/>
      <c r="I60" s="10"/>
    </row>
    <row r="61" spans="8:9" ht="30" customHeight="1">
      <c r="H61" s="10"/>
      <c r="I61" s="10"/>
    </row>
    <row r="62" spans="8:9" ht="30" customHeight="1">
      <c r="H62" s="10"/>
      <c r="I62" s="10"/>
    </row>
    <row r="63" spans="8:9" ht="30" customHeight="1">
      <c r="H63" s="10"/>
      <c r="I63" s="10"/>
    </row>
    <row r="64" spans="8:9" ht="30" customHeight="1">
      <c r="H64" s="10"/>
      <c r="I64" s="10"/>
    </row>
    <row r="65" spans="8:9" ht="30" customHeight="1">
      <c r="H65" s="10"/>
      <c r="I65" s="10"/>
    </row>
    <row r="66" spans="8:9" ht="30" customHeight="1">
      <c r="H66" s="10"/>
      <c r="I66" s="10"/>
    </row>
    <row r="67" spans="8:9" ht="30" customHeight="1">
      <c r="H67" s="10"/>
      <c r="I67" s="10"/>
    </row>
    <row r="68" spans="8:9" ht="30" customHeight="1">
      <c r="H68" s="10"/>
      <c r="I68" s="10"/>
    </row>
    <row r="69" spans="8:9" ht="30" customHeight="1">
      <c r="H69" s="10"/>
      <c r="I69" s="10"/>
    </row>
    <row r="70" spans="8:9" ht="30" customHeight="1">
      <c r="H70" s="10"/>
      <c r="I70" s="10"/>
    </row>
    <row r="71" spans="8:9" ht="30" customHeight="1">
      <c r="H71" s="10"/>
      <c r="I71" s="10"/>
    </row>
    <row r="72" spans="8:9" ht="30" customHeight="1">
      <c r="H72" s="10"/>
      <c r="I72" s="10"/>
    </row>
    <row r="73" spans="8:9" ht="30" customHeight="1">
      <c r="H73" s="10"/>
      <c r="I73" s="10"/>
    </row>
    <row r="74" spans="8:9" ht="30" customHeight="1">
      <c r="H74" s="10"/>
      <c r="I74" s="10"/>
    </row>
    <row r="75" spans="8:9" ht="30" customHeight="1">
      <c r="H75" s="10"/>
      <c r="I75" s="10"/>
    </row>
    <row r="76" spans="8:9" ht="30" customHeight="1">
      <c r="H76" s="10"/>
      <c r="I76" s="10"/>
    </row>
    <row r="77" spans="8:9" ht="30" customHeight="1">
      <c r="H77" s="10"/>
      <c r="I77" s="10"/>
    </row>
    <row r="78" spans="8:9" ht="30" customHeight="1">
      <c r="H78" s="10"/>
      <c r="I78" s="10"/>
    </row>
    <row r="79" spans="8:9" ht="30" customHeight="1">
      <c r="H79" s="10"/>
      <c r="I79" s="10"/>
    </row>
    <row r="80" spans="8:9" ht="30" customHeight="1">
      <c r="H80" s="10"/>
      <c r="I80" s="10"/>
    </row>
    <row r="81" spans="8:9" ht="30" customHeight="1">
      <c r="H81" s="10"/>
      <c r="I81" s="10"/>
    </row>
    <row r="82" spans="8:9" ht="30" customHeight="1">
      <c r="H82" s="10"/>
      <c r="I82" s="10"/>
    </row>
    <row r="83" spans="8:9" ht="30" customHeight="1">
      <c r="H83" s="10"/>
      <c r="I83" s="10"/>
    </row>
    <row r="84" spans="8:9" ht="30" customHeight="1">
      <c r="H84" s="10"/>
      <c r="I84" s="10"/>
    </row>
    <row r="85" spans="8:9" ht="30" customHeight="1">
      <c r="H85" s="10"/>
      <c r="I85" s="10"/>
    </row>
    <row r="86" spans="8:9" ht="30" customHeight="1">
      <c r="H86" s="10"/>
      <c r="I86" s="10"/>
    </row>
    <row r="87" spans="8:9" ht="30" customHeight="1">
      <c r="H87" s="10"/>
      <c r="I87" s="10"/>
    </row>
    <row r="88" spans="8:9" ht="30" customHeight="1">
      <c r="H88" s="10"/>
      <c r="I88" s="10"/>
    </row>
    <row r="89" spans="8:9" ht="30" customHeight="1">
      <c r="H89" s="10"/>
      <c r="I89" s="10"/>
    </row>
    <row r="90" spans="8:9" ht="30" customHeight="1">
      <c r="H90" s="10"/>
      <c r="I90" s="10"/>
    </row>
    <row r="91" spans="8:9" ht="30" customHeight="1">
      <c r="H91" s="10"/>
      <c r="I91" s="10"/>
    </row>
    <row r="92" spans="8:9" ht="30" customHeight="1">
      <c r="H92" s="10"/>
      <c r="I92" s="10"/>
    </row>
    <row r="93" spans="8:9" ht="30" customHeight="1">
      <c r="H93" s="10"/>
      <c r="I93" s="10"/>
    </row>
    <row r="94" spans="8:9" ht="30" customHeight="1">
      <c r="H94" s="10"/>
      <c r="I94" s="10"/>
    </row>
    <row r="95" spans="8:9" ht="30" customHeight="1">
      <c r="H95" s="10"/>
      <c r="I95" s="10"/>
    </row>
    <row r="96" spans="8:9" ht="30" customHeight="1">
      <c r="H96" s="10"/>
      <c r="I96" s="10"/>
    </row>
    <row r="97" spans="8:9" ht="30" customHeight="1">
      <c r="H97" s="10"/>
      <c r="I97" s="10"/>
    </row>
    <row r="98" spans="8:9" ht="30" customHeight="1">
      <c r="H98" s="10"/>
      <c r="I98" s="10"/>
    </row>
    <row r="99" spans="8:9" ht="30" customHeight="1">
      <c r="H99" s="10"/>
      <c r="I99" s="10"/>
    </row>
    <row r="100" spans="8:9" ht="30" customHeight="1">
      <c r="H100" s="10"/>
      <c r="I100" s="10"/>
    </row>
    <row r="101" spans="8:9" ht="30" customHeight="1">
      <c r="H101" s="10"/>
      <c r="I101" s="10"/>
    </row>
    <row r="102" spans="8:9" ht="30" customHeight="1">
      <c r="H102" s="10"/>
      <c r="I102" s="10"/>
    </row>
    <row r="103" spans="8:9" ht="30" customHeight="1">
      <c r="H103" s="10"/>
      <c r="I103" s="10"/>
    </row>
    <row r="104" spans="8:9" ht="30" customHeight="1">
      <c r="H104" s="10"/>
      <c r="I104" s="10"/>
    </row>
    <row r="105" spans="8:9" ht="30" customHeight="1">
      <c r="H105" s="10"/>
      <c r="I105" s="10"/>
    </row>
    <row r="106" spans="8:9" ht="30" customHeight="1">
      <c r="H106" s="10"/>
      <c r="I106" s="10"/>
    </row>
    <row r="107" spans="8:9" ht="30" customHeight="1">
      <c r="H107" s="10"/>
      <c r="I107" s="10"/>
    </row>
    <row r="108" spans="8:9" ht="30" customHeight="1">
      <c r="H108" s="10"/>
      <c r="I108" s="10"/>
    </row>
    <row r="109" spans="8:9" ht="30" customHeight="1">
      <c r="H109" s="10"/>
      <c r="I109" s="10"/>
    </row>
    <row r="110" spans="8:9" ht="30" customHeight="1">
      <c r="H110" s="10"/>
      <c r="I110" s="10"/>
    </row>
    <row r="111" spans="8:9" ht="30" customHeight="1">
      <c r="H111" s="10"/>
      <c r="I111" s="10"/>
    </row>
    <row r="112" spans="8:9" ht="30" customHeight="1">
      <c r="H112" s="10"/>
      <c r="I112" s="10"/>
    </row>
    <row r="113" spans="8:9" ht="30" customHeight="1">
      <c r="H113" s="10"/>
      <c r="I113" s="10"/>
    </row>
    <row r="114" spans="8:9" ht="30" customHeight="1">
      <c r="H114" s="10"/>
      <c r="I114" s="10"/>
    </row>
    <row r="115" spans="8:9" ht="30" customHeight="1">
      <c r="H115" s="10"/>
      <c r="I115" s="10"/>
    </row>
    <row r="116" spans="8:9" ht="30" customHeight="1">
      <c r="H116" s="10"/>
      <c r="I116" s="10"/>
    </row>
    <row r="117" spans="8:9" ht="30" customHeight="1">
      <c r="H117" s="10"/>
      <c r="I117" s="10"/>
    </row>
    <row r="118" spans="8:9" ht="30" customHeight="1">
      <c r="H118" s="10"/>
      <c r="I118" s="10"/>
    </row>
    <row r="119" spans="8:9" ht="30" customHeight="1">
      <c r="H119" s="10"/>
      <c r="I119" s="10"/>
    </row>
    <row r="120" spans="8:9" ht="30" customHeight="1">
      <c r="H120" s="10"/>
      <c r="I120" s="10"/>
    </row>
    <row r="121" spans="8:9" ht="30" customHeight="1">
      <c r="H121" s="10"/>
      <c r="I121" s="10"/>
    </row>
    <row r="122" spans="8:9" ht="30" customHeight="1">
      <c r="H122" s="10"/>
      <c r="I122" s="10"/>
    </row>
    <row r="123" spans="8:9" ht="30" customHeight="1">
      <c r="H123" s="10"/>
      <c r="I123" s="10"/>
    </row>
    <row r="124" spans="8:9" ht="30" customHeight="1">
      <c r="H124" s="10"/>
      <c r="I124" s="10"/>
    </row>
    <row r="125" spans="8:9" ht="30" customHeight="1">
      <c r="H125" s="10"/>
      <c r="I125" s="10"/>
    </row>
    <row r="126" spans="8:9" ht="30" customHeight="1">
      <c r="H126" s="10"/>
      <c r="I126" s="10"/>
    </row>
    <row r="127" spans="8:9" ht="30" customHeight="1">
      <c r="H127" s="10"/>
      <c r="I127" s="10"/>
    </row>
    <row r="128" spans="8:9" ht="30" customHeight="1">
      <c r="H128" s="10"/>
      <c r="I128" s="10"/>
    </row>
    <row r="129" spans="8:9" ht="30" customHeight="1">
      <c r="H129" s="10"/>
      <c r="I129" s="10"/>
    </row>
    <row r="130" spans="8:9" ht="30" customHeight="1">
      <c r="H130" s="10"/>
      <c r="I130" s="10"/>
    </row>
    <row r="131" spans="8:9" ht="30" customHeight="1">
      <c r="H131" s="10"/>
      <c r="I131" s="10"/>
    </row>
    <row r="132" spans="8:9" ht="30" customHeight="1">
      <c r="H132" s="10"/>
      <c r="I132" s="10"/>
    </row>
    <row r="133" spans="8:9" ht="30" customHeight="1">
      <c r="H133" s="10"/>
      <c r="I133" s="10"/>
    </row>
  </sheetData>
  <sheetProtection insertColumns="0" insertRows="0" deleteColumns="0" deleteRows="0" selectLockedCells="1" autoFilter="0"/>
  <dataConsolidate/>
  <mergeCells count="3">
    <mergeCell ref="B1:D1"/>
    <mergeCell ref="B2:D2"/>
    <mergeCell ref="G1:S2"/>
  </mergeCells>
  <conditionalFormatting sqref="F14">
    <cfRule type="cellIs" dxfId="64" priority="5" operator="lessThan">
      <formula>0</formula>
    </cfRule>
  </conditionalFormatting>
  <conditionalFormatting sqref="F6:F14">
    <cfRule type="cellIs" dxfId="63" priority="1" operator="lessThan">
      <formula>0</formula>
    </cfRule>
    <cfRule type="cellIs" dxfId="62" priority="2" operator="greaterThan">
      <formula>0</formula>
    </cfRule>
  </conditionalFormatting>
  <dataValidations count="2">
    <dataValidation type="custom" allowBlank="1" showInputMessage="1" showErrorMessage="1" errorTitle="ALERT" error="This cell is automatically populated and should not be overwitten. Overwriting this cell would break calculations in this worksheet." sqref="G5:G12" xr:uid="{00000000-0002-0000-0100-000000000000}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6:F13" xr:uid="{00000000-0002-0000-0100-000001000000}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E9C3-16AA-4C4A-96B3-05E1973A8501}">
  <sheetPr codeName="Sheet6">
    <tabColor rgb="FFA3A18F"/>
  </sheetPr>
  <dimension ref="A1:S19"/>
  <sheetViews>
    <sheetView showGridLines="0" zoomScale="85" zoomScaleNormal="85" workbookViewId="0">
      <selection activeCell="B4" sqref="B4"/>
    </sheetView>
  </sheetViews>
  <sheetFormatPr defaultColWidth="9" defaultRowHeight="30" customHeight="1"/>
  <cols>
    <col min="1" max="1" width="4.125" customWidth="1"/>
    <col min="2" max="2" width="32.375" customWidth="1"/>
    <col min="3" max="4" width="20.75" customWidth="1"/>
    <col min="5" max="5" width="20.75" hidden="1" customWidth="1"/>
    <col min="6" max="6" width="20.75" customWidth="1"/>
    <col min="7" max="8" width="4.125" customWidth="1"/>
  </cols>
  <sheetData>
    <row r="1" spans="1:19" ht="31.5" customHeight="1">
      <c r="B1" s="40" t="s">
        <v>0</v>
      </c>
      <c r="C1" s="40"/>
      <c r="D1" s="40"/>
      <c r="E1" s="15"/>
      <c r="F1" s="16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50.45" customHeight="1">
      <c r="B2" s="41" t="s">
        <v>17</v>
      </c>
      <c r="C2" s="41"/>
      <c r="D2" s="41"/>
      <c r="E2" s="17"/>
      <c r="F2" s="16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30" customHeight="1">
      <c r="B3" s="21"/>
      <c r="C3" s="21"/>
      <c r="D3" s="21"/>
      <c r="E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9.899999999999999" customHeight="1">
      <c r="B4" s="39" t="s">
        <v>2</v>
      </c>
      <c r="C4" s="21"/>
      <c r="D4" s="21"/>
      <c r="E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19" ht="30" customHeight="1">
      <c r="A5" s="5"/>
      <c r="B5" s="16" t="s">
        <v>18</v>
      </c>
      <c r="C5" s="16" t="s">
        <v>4</v>
      </c>
      <c r="D5" s="16" t="s">
        <v>5</v>
      </c>
      <c r="E5" s="16" t="s">
        <v>6</v>
      </c>
      <c r="F5" s="16" t="s">
        <v>7</v>
      </c>
      <c r="G5" s="9"/>
    </row>
    <row r="6" spans="1:19" ht="30" customHeight="1">
      <c r="A6" s="5"/>
      <c r="B6" s="13" t="s">
        <v>19</v>
      </c>
      <c r="C6" s="32">
        <v>3000</v>
      </c>
      <c r="D6" s="32">
        <v>2500</v>
      </c>
      <c r="E6" s="32">
        <f>Expenses[[#This Row],[ACTUAL]]+(10^-6)*ROW(Expenses[[#This Row],[ACTUAL]])</f>
        <v>2500.0000060000002</v>
      </c>
      <c r="F6" s="32">
        <f>Expenses[[#This Row],[ACTUAL]]-Expenses[[#This Row],[ESTIMATED]]</f>
        <v>-500</v>
      </c>
      <c r="G6" s="6"/>
    </row>
    <row r="7" spans="1:19" ht="30" customHeight="1">
      <c r="A7" s="5"/>
      <c r="B7" s="13" t="s">
        <v>20</v>
      </c>
      <c r="C7" s="32">
        <v>2000</v>
      </c>
      <c r="D7" s="32">
        <v>2000</v>
      </c>
      <c r="E7" s="32">
        <f>Expenses[[#This Row],[ACTUAL]]+(10^-6)*ROW(Expenses[[#This Row],[ACTUAL]])</f>
        <v>2000.0000070000001</v>
      </c>
      <c r="F7" s="32">
        <f>Expenses[[#This Row],[ACTUAL]]-Expenses[[#This Row],[ESTIMATED]]</f>
        <v>0</v>
      </c>
      <c r="G7" s="6"/>
    </row>
    <row r="8" spans="1:19" ht="30" customHeight="1">
      <c r="A8" s="5"/>
      <c r="B8" s="13" t="s">
        <v>21</v>
      </c>
      <c r="C8" s="32">
        <v>1500</v>
      </c>
      <c r="D8" s="32">
        <v>2175</v>
      </c>
      <c r="E8" s="32">
        <f>Expenses[[#This Row],[ACTUAL]]+(10^-6)*ROW(Expenses[[#This Row],[ACTUAL]])</f>
        <v>2175.000008</v>
      </c>
      <c r="F8" s="32">
        <f>Expenses[[#This Row],[ACTUAL]]-Expenses[[#This Row],[ESTIMATED]]</f>
        <v>675</v>
      </c>
      <c r="G8" s="6"/>
    </row>
    <row r="9" spans="1:19" ht="30" customHeight="1">
      <c r="A9" s="5"/>
      <c r="B9" s="13" t="s">
        <v>22</v>
      </c>
      <c r="C9" s="32">
        <v>1000</v>
      </c>
      <c r="D9" s="32">
        <v>2500</v>
      </c>
      <c r="E9" s="32">
        <f>Expenses[[#This Row],[ACTUAL]]+(10^-6)*ROW(Expenses[[#This Row],[ACTUAL]])</f>
        <v>2500.0000089999999</v>
      </c>
      <c r="F9" s="32">
        <f>Expenses[[#This Row],[ACTUAL]]-Expenses[[#This Row],[ESTIMATED]]</f>
        <v>1500</v>
      </c>
      <c r="G9" s="6"/>
    </row>
    <row r="10" spans="1:19" ht="30" customHeight="1">
      <c r="A10" s="5"/>
      <c r="B10" s="13" t="s">
        <v>23</v>
      </c>
      <c r="C10" s="32">
        <v>500</v>
      </c>
      <c r="D10" s="32">
        <v>525</v>
      </c>
      <c r="E10" s="32">
        <f>Expenses[[#This Row],[ACTUAL]]+(10^-6)*ROW(Expenses[[#This Row],[ACTUAL]])</f>
        <v>525.00000999999997</v>
      </c>
      <c r="F10" s="32">
        <f>Expenses[[#This Row],[ACTUAL]]-Expenses[[#This Row],[ESTIMATED]]</f>
        <v>25</v>
      </c>
      <c r="G10" s="6"/>
    </row>
    <row r="11" spans="1:19" ht="30" customHeight="1">
      <c r="A11" s="5"/>
      <c r="B11" s="13" t="s">
        <v>24</v>
      </c>
      <c r="C11" s="32">
        <v>1300</v>
      </c>
      <c r="D11" s="32">
        <v>1275</v>
      </c>
      <c r="E11" s="32">
        <f>Expenses[[#This Row],[ACTUAL]]+(10^-6)*ROW(Expenses[[#This Row],[ACTUAL]])</f>
        <v>1275.0000110000001</v>
      </c>
      <c r="F11" s="32">
        <f>Expenses[[#This Row],[ACTUAL]]-Expenses[[#This Row],[ESTIMATED]]</f>
        <v>-25</v>
      </c>
      <c r="G11" s="6"/>
    </row>
    <row r="12" spans="1:19" ht="30" customHeight="1">
      <c r="A12" s="5"/>
      <c r="B12" s="13" t="s">
        <v>25</v>
      </c>
      <c r="C12" s="32">
        <v>4500</v>
      </c>
      <c r="D12" s="32">
        <v>4600</v>
      </c>
      <c r="E12" s="32">
        <f>Expenses[[#This Row],[ACTUAL]]+(10^-6)*ROW(Expenses[[#This Row],[ACTUAL]])</f>
        <v>4600.0000120000004</v>
      </c>
      <c r="F12" s="32">
        <f>Expenses[[#This Row],[ACTUAL]]-Expenses[[#This Row],[ESTIMATED]]</f>
        <v>100</v>
      </c>
      <c r="G12" s="6"/>
    </row>
    <row r="13" spans="1:19" ht="30" customHeight="1">
      <c r="A13" s="5"/>
      <c r="B13" s="13" t="s">
        <v>26</v>
      </c>
      <c r="C13" s="32">
        <v>2000</v>
      </c>
      <c r="D13" s="32">
        <v>2200</v>
      </c>
      <c r="E13" s="32">
        <f>Expenses[[#This Row],[ACTUAL]]+(10^-6)*ROW(Expenses[[#This Row],[ACTUAL]])</f>
        <v>2200.0000129999999</v>
      </c>
      <c r="F13" s="32">
        <f>Expenses[[#This Row],[ACTUAL]]-Expenses[[#This Row],[ESTIMATED]]</f>
        <v>200</v>
      </c>
      <c r="G13" s="6"/>
    </row>
    <row r="14" spans="1:19" ht="30" customHeight="1">
      <c r="A14" s="5"/>
      <c r="B14" s="13" t="s">
        <v>27</v>
      </c>
      <c r="C14" s="32">
        <v>1000</v>
      </c>
      <c r="D14" s="32">
        <v>800</v>
      </c>
      <c r="E14" s="32">
        <f>Expenses[[#This Row],[ACTUAL]]+(10^-6)*ROW(Expenses[[#This Row],[ACTUAL]])</f>
        <v>800.00001399999996</v>
      </c>
      <c r="F14" s="32">
        <f>Expenses[[#This Row],[ACTUAL]]-Expenses[[#This Row],[ESTIMATED]]</f>
        <v>-200</v>
      </c>
      <c r="G14" s="6"/>
    </row>
    <row r="15" spans="1:19" ht="30" customHeight="1">
      <c r="A15" s="5"/>
      <c r="B15" s="13" t="s">
        <v>28</v>
      </c>
      <c r="C15" s="32">
        <v>800</v>
      </c>
      <c r="D15" s="32">
        <v>750</v>
      </c>
      <c r="E15" s="32">
        <f>Expenses[[#This Row],[ACTUAL]]+(10^-6)*ROW(Expenses[[#This Row],[ACTUAL]])</f>
        <v>750.00001499999996</v>
      </c>
      <c r="F15" s="32">
        <f>Expenses[[#This Row],[ACTUAL]]-Expenses[[#This Row],[ESTIMATED]]</f>
        <v>-50</v>
      </c>
      <c r="G15" s="6"/>
    </row>
    <row r="16" spans="1:19" ht="30" customHeight="1">
      <c r="A16" s="5"/>
      <c r="B16" s="13" t="s">
        <v>29</v>
      </c>
      <c r="C16" s="32">
        <v>400</v>
      </c>
      <c r="D16" s="32">
        <v>350</v>
      </c>
      <c r="E16" s="32">
        <f>Expenses[[#This Row],[ACTUAL]]+(10^-6)*ROW(Expenses[[#This Row],[ACTUAL]])</f>
        <v>350.00001600000002</v>
      </c>
      <c r="F16" s="32">
        <f>Expenses[[#This Row],[ACTUAL]]-Expenses[[#This Row],[ESTIMATED]]</f>
        <v>-50</v>
      </c>
      <c r="G16" s="6"/>
    </row>
    <row r="17" spans="1:7" ht="30" customHeight="1">
      <c r="A17" s="5"/>
      <c r="B17" s="13" t="s">
        <v>30</v>
      </c>
      <c r="C17" s="32">
        <v>4100</v>
      </c>
      <c r="D17" s="32">
        <v>1200</v>
      </c>
      <c r="E17" s="32">
        <f>Expenses[[#This Row],[ACTUAL]]+(10^-6)*ROW(Expenses[[#This Row],[ACTUAL]])</f>
        <v>1200.0000170000001</v>
      </c>
      <c r="F17" s="32">
        <f>Expenses[[#This Row],[ACTUAL]]-Expenses[[#This Row],[ESTIMATED]]</f>
        <v>-2900</v>
      </c>
      <c r="G17" s="6"/>
    </row>
    <row r="18" spans="1:7" ht="30" customHeight="1">
      <c r="A18" s="5"/>
      <c r="B18" s="13" t="s">
        <v>31</v>
      </c>
      <c r="C18" s="32">
        <v>400</v>
      </c>
      <c r="D18" s="32">
        <v>350</v>
      </c>
      <c r="E18" s="32">
        <f>Expenses[[#This Row],[ACTUAL]]+(10^-6)*ROW(Expenses[[#This Row],[ACTUAL]])</f>
        <v>350.00001800000001</v>
      </c>
      <c r="F18" s="32">
        <f>Expenses[[#This Row],[ACTUAL]]-Expenses[[#This Row],[ESTIMATED]]</f>
        <v>-50</v>
      </c>
      <c r="G18" s="6"/>
    </row>
    <row r="19" spans="1:7" ht="30" customHeight="1">
      <c r="A19" s="5"/>
      <c r="B19" s="29" t="s">
        <v>32</v>
      </c>
      <c r="C19" s="37">
        <f>SUBTOTAL(109,Expenses[ESTIMATED])</f>
        <v>22500</v>
      </c>
      <c r="D19" s="37">
        <f>SUBTOTAL(109,Expenses[ACTUAL])</f>
        <v>21225</v>
      </c>
      <c r="E19" s="37"/>
      <c r="F19" s="37">
        <f>SUBTOTAL(109,Expenses[DIFFERENCE])</f>
        <v>-1275</v>
      </c>
      <c r="G19" s="8"/>
    </row>
  </sheetData>
  <mergeCells count="3">
    <mergeCell ref="B1:D1"/>
    <mergeCell ref="B2:D2"/>
    <mergeCell ref="G1:S2"/>
  </mergeCells>
  <conditionalFormatting sqref="F19">
    <cfRule type="cellIs" dxfId="54" priority="3" operator="lessThan">
      <formula>0</formula>
    </cfRule>
  </conditionalFormatting>
  <conditionalFormatting sqref="F6:F19">
    <cfRule type="cellIs" dxfId="53" priority="1" operator="lessThan">
      <formula>0</formula>
    </cfRule>
    <cfRule type="cellIs" dxfId="52" priority="2" operator="greaterThan">
      <formula>0</formula>
    </cfRule>
  </conditionalFormatting>
  <dataValidations count="2">
    <dataValidation allowBlank="1" showInputMessage="1" showErrorMessage="1" errorTitle="ALERT" error="This cell is automatically populated and should not be overwitten. Overwriting this cell would break calculations in this worksheet." sqref="F6:F18" xr:uid="{C4140927-DF14-4508-B5A6-359EFDB9F840}"/>
    <dataValidation type="custom" allowBlank="1" showInputMessage="1" showErrorMessage="1" errorTitle="ALERT" error="This cell is automatically populated and should not be overwitten. Overwriting this cell would break calculations in this worksheet." sqref="G6:G18" xr:uid="{ED78A4E0-8B23-4F63-BD13-74A6042F6558}">
      <formula1>LEN(G6)=""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8" id="{E483E835-B8DB-4378-BC42-BFA505FBDFFE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G6:G18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4625-21FC-4480-AC47-E7FFC342BED6}">
  <sheetPr>
    <tabColor theme="0" tint="-0.249977111117893"/>
  </sheetPr>
  <dimension ref="A2:C80"/>
  <sheetViews>
    <sheetView workbookViewId="0">
      <selection activeCell="B3" sqref="B3:B9"/>
    </sheetView>
  </sheetViews>
  <sheetFormatPr defaultRowHeight="18"/>
  <cols>
    <col min="1" max="1" width="20.625" bestFit="1" customWidth="1"/>
    <col min="2" max="2" width="21.75" bestFit="1" customWidth="1"/>
    <col min="3" max="3" width="22.625" bestFit="1" customWidth="1"/>
  </cols>
  <sheetData>
    <row r="2" spans="1:3">
      <c r="A2" s="16" t="s">
        <v>33</v>
      </c>
      <c r="B2" s="16" t="s">
        <v>34</v>
      </c>
      <c r="C2" s="16" t="s">
        <v>35</v>
      </c>
    </row>
    <row r="3" spans="1:3">
      <c r="A3" s="36" t="s">
        <v>36</v>
      </c>
      <c r="B3" s="36" t="s">
        <v>8</v>
      </c>
      <c r="C3" s="36" t="s">
        <v>37</v>
      </c>
    </row>
    <row r="4" spans="1:3">
      <c r="A4" s="36" t="s">
        <v>36</v>
      </c>
      <c r="B4" s="36" t="s">
        <v>9</v>
      </c>
      <c r="C4" s="36" t="s">
        <v>37</v>
      </c>
    </row>
    <row r="5" spans="1:3">
      <c r="A5" s="36" t="s">
        <v>36</v>
      </c>
      <c r="B5" s="36" t="s">
        <v>10</v>
      </c>
      <c r="C5" s="36" t="s">
        <v>37</v>
      </c>
    </row>
    <row r="6" spans="1:3">
      <c r="A6" s="36" t="s">
        <v>36</v>
      </c>
      <c r="B6" s="36" t="s">
        <v>11</v>
      </c>
      <c r="C6" s="36" t="s">
        <v>37</v>
      </c>
    </row>
    <row r="7" spans="1:3">
      <c r="A7" s="36" t="s">
        <v>36</v>
      </c>
      <c r="B7" s="36" t="s">
        <v>12</v>
      </c>
      <c r="C7" s="36" t="s">
        <v>37</v>
      </c>
    </row>
    <row r="8" spans="1:3">
      <c r="A8" s="36" t="s">
        <v>36</v>
      </c>
      <c r="B8" s="36" t="s">
        <v>13</v>
      </c>
      <c r="C8" s="36" t="s">
        <v>37</v>
      </c>
    </row>
    <row r="9" spans="1:3">
      <c r="A9" s="36" t="s">
        <v>36</v>
      </c>
      <c r="B9" s="36" t="s">
        <v>14</v>
      </c>
      <c r="C9" s="36" t="s">
        <v>37</v>
      </c>
    </row>
    <row r="10" spans="1:3">
      <c r="A10" s="36" t="s">
        <v>19</v>
      </c>
      <c r="B10" s="36" t="s">
        <v>38</v>
      </c>
      <c r="C10" s="36" t="s">
        <v>39</v>
      </c>
    </row>
    <row r="11" spans="1:3">
      <c r="A11" s="36" t="s">
        <v>19</v>
      </c>
      <c r="B11" s="36" t="s">
        <v>40</v>
      </c>
      <c r="C11" s="36" t="s">
        <v>39</v>
      </c>
    </row>
    <row r="12" spans="1:3">
      <c r="A12" s="36" t="s">
        <v>19</v>
      </c>
      <c r="B12" s="36" t="s">
        <v>41</v>
      </c>
      <c r="C12" s="36" t="s">
        <v>39</v>
      </c>
    </row>
    <row r="13" spans="1:3">
      <c r="A13" s="36" t="s">
        <v>19</v>
      </c>
      <c r="B13" s="36" t="s">
        <v>42</v>
      </c>
      <c r="C13" s="36" t="s">
        <v>39</v>
      </c>
    </row>
    <row r="14" spans="1:3">
      <c r="A14" s="36" t="s">
        <v>20</v>
      </c>
      <c r="B14" s="36" t="s">
        <v>43</v>
      </c>
      <c r="C14" s="36" t="s">
        <v>39</v>
      </c>
    </row>
    <row r="15" spans="1:3">
      <c r="A15" s="36" t="s">
        <v>20</v>
      </c>
      <c r="B15" s="36" t="s">
        <v>44</v>
      </c>
      <c r="C15" s="36" t="s">
        <v>39</v>
      </c>
    </row>
    <row r="16" spans="1:3">
      <c r="A16" s="36" t="s">
        <v>20</v>
      </c>
      <c r="B16" s="36" t="s">
        <v>45</v>
      </c>
      <c r="C16" s="36" t="s">
        <v>39</v>
      </c>
    </row>
    <row r="17" spans="1:3">
      <c r="A17" s="36" t="s">
        <v>21</v>
      </c>
      <c r="B17" s="36" t="s">
        <v>46</v>
      </c>
      <c r="C17" s="36" t="s">
        <v>39</v>
      </c>
    </row>
    <row r="18" spans="1:3">
      <c r="A18" s="36" t="s">
        <v>21</v>
      </c>
      <c r="B18" s="36" t="s">
        <v>47</v>
      </c>
      <c r="C18" s="36" t="s">
        <v>39</v>
      </c>
    </row>
    <row r="19" spans="1:3">
      <c r="A19" s="36" t="s">
        <v>21</v>
      </c>
      <c r="B19" s="36" t="s">
        <v>48</v>
      </c>
      <c r="C19" s="36" t="s">
        <v>39</v>
      </c>
    </row>
    <row r="20" spans="1:3">
      <c r="A20" s="36" t="s">
        <v>21</v>
      </c>
      <c r="B20" s="36" t="s">
        <v>49</v>
      </c>
      <c r="C20" s="36" t="s">
        <v>39</v>
      </c>
    </row>
    <row r="21" spans="1:3">
      <c r="A21" s="36" t="s">
        <v>21</v>
      </c>
      <c r="B21" s="36" t="s">
        <v>50</v>
      </c>
      <c r="C21" s="36" t="s">
        <v>39</v>
      </c>
    </row>
    <row r="22" spans="1:3">
      <c r="A22" s="36" t="s">
        <v>22</v>
      </c>
      <c r="B22" s="36" t="s">
        <v>51</v>
      </c>
      <c r="C22" s="36" t="s">
        <v>39</v>
      </c>
    </row>
    <row r="23" spans="1:3">
      <c r="A23" s="36" t="s">
        <v>22</v>
      </c>
      <c r="B23" s="36" t="s">
        <v>52</v>
      </c>
      <c r="C23" s="36" t="s">
        <v>39</v>
      </c>
    </row>
    <row r="24" spans="1:3">
      <c r="A24" s="36" t="s">
        <v>22</v>
      </c>
      <c r="B24" s="36" t="s">
        <v>53</v>
      </c>
      <c r="C24" s="36" t="s">
        <v>39</v>
      </c>
    </row>
    <row r="25" spans="1:3">
      <c r="A25" s="36" t="s">
        <v>23</v>
      </c>
      <c r="B25" s="36" t="s">
        <v>54</v>
      </c>
      <c r="C25" s="36" t="s">
        <v>39</v>
      </c>
    </row>
    <row r="26" spans="1:3">
      <c r="A26" s="36" t="s">
        <v>23</v>
      </c>
      <c r="B26" s="36" t="s">
        <v>55</v>
      </c>
      <c r="C26" s="36" t="s">
        <v>39</v>
      </c>
    </row>
    <row r="27" spans="1:3">
      <c r="A27" s="36" t="s">
        <v>23</v>
      </c>
      <c r="B27" s="36" t="s">
        <v>56</v>
      </c>
      <c r="C27" s="36" t="s">
        <v>39</v>
      </c>
    </row>
    <row r="28" spans="1:3">
      <c r="A28" s="36" t="s">
        <v>23</v>
      </c>
      <c r="B28" s="36" t="s">
        <v>57</v>
      </c>
      <c r="C28" s="36" t="s">
        <v>39</v>
      </c>
    </row>
    <row r="29" spans="1:3">
      <c r="A29" s="36" t="s">
        <v>23</v>
      </c>
      <c r="B29" s="36" t="s">
        <v>58</v>
      </c>
      <c r="C29" s="36" t="s">
        <v>39</v>
      </c>
    </row>
    <row r="30" spans="1:3">
      <c r="A30" s="36" t="s">
        <v>23</v>
      </c>
      <c r="B30" s="36" t="s">
        <v>59</v>
      </c>
      <c r="C30" s="36" t="s">
        <v>39</v>
      </c>
    </row>
    <row r="31" spans="1:3">
      <c r="A31" s="36" t="s">
        <v>23</v>
      </c>
      <c r="B31" s="36" t="s">
        <v>60</v>
      </c>
      <c r="C31" s="36" t="s">
        <v>39</v>
      </c>
    </row>
    <row r="32" spans="1:3">
      <c r="A32" s="36" t="s">
        <v>24</v>
      </c>
      <c r="B32" s="36" t="s">
        <v>61</v>
      </c>
      <c r="C32" s="36" t="s">
        <v>39</v>
      </c>
    </row>
    <row r="33" spans="1:3">
      <c r="A33" s="36" t="s">
        <v>24</v>
      </c>
      <c r="B33" s="36" t="s">
        <v>62</v>
      </c>
      <c r="C33" s="36" t="s">
        <v>39</v>
      </c>
    </row>
    <row r="34" spans="1:3">
      <c r="A34" s="36" t="s">
        <v>24</v>
      </c>
      <c r="B34" s="36" t="s">
        <v>63</v>
      </c>
      <c r="C34" s="36" t="s">
        <v>39</v>
      </c>
    </row>
    <row r="35" spans="1:3">
      <c r="A35" s="36" t="s">
        <v>24</v>
      </c>
      <c r="B35" s="36" t="s">
        <v>64</v>
      </c>
      <c r="C35" s="36" t="s">
        <v>39</v>
      </c>
    </row>
    <row r="36" spans="1:3">
      <c r="A36" s="36" t="s">
        <v>24</v>
      </c>
      <c r="B36" s="36" t="s">
        <v>65</v>
      </c>
      <c r="C36" s="36" t="s">
        <v>39</v>
      </c>
    </row>
    <row r="37" spans="1:3">
      <c r="A37" s="36" t="s">
        <v>24</v>
      </c>
      <c r="B37" s="36" t="s">
        <v>66</v>
      </c>
      <c r="C37" s="36" t="s">
        <v>39</v>
      </c>
    </row>
    <row r="38" spans="1:3">
      <c r="A38" s="36" t="s">
        <v>25</v>
      </c>
      <c r="B38" s="36" t="s">
        <v>67</v>
      </c>
      <c r="C38" s="36" t="s">
        <v>39</v>
      </c>
    </row>
    <row r="39" spans="1:3">
      <c r="A39" s="36" t="s">
        <v>25</v>
      </c>
      <c r="B39" s="36" t="s">
        <v>68</v>
      </c>
      <c r="C39" s="36" t="s">
        <v>39</v>
      </c>
    </row>
    <row r="40" spans="1:3">
      <c r="A40" s="36" t="s">
        <v>25</v>
      </c>
      <c r="B40" s="36" t="s">
        <v>69</v>
      </c>
      <c r="C40" s="36" t="s">
        <v>39</v>
      </c>
    </row>
    <row r="41" spans="1:3">
      <c r="A41" s="36" t="s">
        <v>25</v>
      </c>
      <c r="B41" s="36" t="s">
        <v>70</v>
      </c>
      <c r="C41" s="36" t="s">
        <v>39</v>
      </c>
    </row>
    <row r="42" spans="1:3">
      <c r="A42" s="36" t="s">
        <v>25</v>
      </c>
      <c r="B42" s="36" t="s">
        <v>71</v>
      </c>
      <c r="C42" s="36" t="s">
        <v>39</v>
      </c>
    </row>
    <row r="43" spans="1:3">
      <c r="A43" s="36" t="s">
        <v>26</v>
      </c>
      <c r="B43" s="36" t="s">
        <v>72</v>
      </c>
      <c r="C43" s="36" t="s">
        <v>39</v>
      </c>
    </row>
    <row r="44" spans="1:3">
      <c r="A44" s="36" t="s">
        <v>26</v>
      </c>
      <c r="B44" s="36" t="s">
        <v>73</v>
      </c>
      <c r="C44" s="36" t="s">
        <v>39</v>
      </c>
    </row>
    <row r="45" spans="1:3">
      <c r="A45" s="36" t="s">
        <v>27</v>
      </c>
      <c r="B45" s="36" t="s">
        <v>74</v>
      </c>
      <c r="C45" s="36" t="s">
        <v>39</v>
      </c>
    </row>
    <row r="46" spans="1:3">
      <c r="A46" s="36" t="s">
        <v>27</v>
      </c>
      <c r="B46" s="36" t="s">
        <v>75</v>
      </c>
      <c r="C46" s="36" t="s">
        <v>39</v>
      </c>
    </row>
    <row r="47" spans="1:3">
      <c r="A47" s="36" t="s">
        <v>27</v>
      </c>
      <c r="B47" s="36" t="s">
        <v>76</v>
      </c>
      <c r="C47" s="36" t="s">
        <v>39</v>
      </c>
    </row>
    <row r="48" spans="1:3">
      <c r="A48" s="36" t="s">
        <v>27</v>
      </c>
      <c r="B48" s="36" t="s">
        <v>77</v>
      </c>
      <c r="C48" s="36" t="s">
        <v>39</v>
      </c>
    </row>
    <row r="49" spans="1:3">
      <c r="A49" s="36" t="s">
        <v>27</v>
      </c>
      <c r="B49" s="36" t="s">
        <v>78</v>
      </c>
      <c r="C49" s="36" t="s">
        <v>39</v>
      </c>
    </row>
    <row r="50" spans="1:3">
      <c r="A50" s="36" t="s">
        <v>28</v>
      </c>
      <c r="B50" s="36" t="s">
        <v>79</v>
      </c>
      <c r="C50" s="36" t="s">
        <v>39</v>
      </c>
    </row>
    <row r="51" spans="1:3">
      <c r="A51" s="36" t="s">
        <v>28</v>
      </c>
      <c r="B51" s="36" t="s">
        <v>80</v>
      </c>
      <c r="C51" s="36" t="s">
        <v>39</v>
      </c>
    </row>
    <row r="52" spans="1:3">
      <c r="A52" s="36" t="s">
        <v>28</v>
      </c>
      <c r="B52" s="36" t="s">
        <v>81</v>
      </c>
      <c r="C52" s="36" t="s">
        <v>39</v>
      </c>
    </row>
    <row r="53" spans="1:3">
      <c r="A53" s="36" t="s">
        <v>28</v>
      </c>
      <c r="B53" s="36" t="s">
        <v>82</v>
      </c>
      <c r="C53" s="36" t="s">
        <v>39</v>
      </c>
    </row>
    <row r="54" spans="1:3">
      <c r="A54" s="36" t="s">
        <v>28</v>
      </c>
      <c r="B54" s="36" t="s">
        <v>83</v>
      </c>
      <c r="C54" s="36" t="s">
        <v>39</v>
      </c>
    </row>
    <row r="55" spans="1:3">
      <c r="A55" s="36" t="s">
        <v>29</v>
      </c>
      <c r="B55" s="36" t="s">
        <v>84</v>
      </c>
      <c r="C55" s="36" t="s">
        <v>39</v>
      </c>
    </row>
    <row r="56" spans="1:3">
      <c r="A56" s="36" t="s">
        <v>29</v>
      </c>
      <c r="B56" s="36" t="s">
        <v>85</v>
      </c>
      <c r="C56" s="36" t="s">
        <v>39</v>
      </c>
    </row>
    <row r="57" spans="1:3">
      <c r="A57" s="36" t="s">
        <v>29</v>
      </c>
      <c r="B57" s="36" t="s">
        <v>86</v>
      </c>
      <c r="C57" s="36" t="s">
        <v>39</v>
      </c>
    </row>
    <row r="58" spans="1:3">
      <c r="A58" s="36" t="s">
        <v>29</v>
      </c>
      <c r="B58" s="36" t="s">
        <v>87</v>
      </c>
      <c r="C58" s="36" t="s">
        <v>39</v>
      </c>
    </row>
    <row r="59" spans="1:3">
      <c r="A59" s="36" t="s">
        <v>29</v>
      </c>
      <c r="B59" s="36" t="s">
        <v>88</v>
      </c>
      <c r="C59" s="36" t="s">
        <v>39</v>
      </c>
    </row>
    <row r="60" spans="1:3">
      <c r="A60" s="36" t="s">
        <v>30</v>
      </c>
      <c r="B60" s="36" t="s">
        <v>89</v>
      </c>
      <c r="C60" s="36" t="s">
        <v>39</v>
      </c>
    </row>
    <row r="61" spans="1:3">
      <c r="A61" s="36" t="s">
        <v>30</v>
      </c>
      <c r="B61" s="36" t="s">
        <v>90</v>
      </c>
      <c r="C61" s="36" t="s">
        <v>39</v>
      </c>
    </row>
    <row r="62" spans="1:3">
      <c r="A62" s="36" t="s">
        <v>30</v>
      </c>
      <c r="B62" s="36" t="s">
        <v>91</v>
      </c>
      <c r="C62" s="36" t="s">
        <v>39</v>
      </c>
    </row>
    <row r="63" spans="1:3">
      <c r="A63" s="36" t="s">
        <v>30</v>
      </c>
      <c r="B63" s="36" t="s">
        <v>92</v>
      </c>
      <c r="C63" s="36" t="s">
        <v>39</v>
      </c>
    </row>
    <row r="64" spans="1:3">
      <c r="A64" s="36" t="s">
        <v>31</v>
      </c>
      <c r="B64" s="36" t="s">
        <v>93</v>
      </c>
      <c r="C64" s="36" t="s">
        <v>39</v>
      </c>
    </row>
    <row r="65" spans="1:3">
      <c r="A65" s="36" t="s">
        <v>31</v>
      </c>
      <c r="B65" s="36" t="s">
        <v>94</v>
      </c>
      <c r="C65" s="36" t="s">
        <v>39</v>
      </c>
    </row>
    <row r="66" spans="1:3">
      <c r="A66" s="36" t="s">
        <v>31</v>
      </c>
      <c r="B66" s="36" t="s">
        <v>95</v>
      </c>
      <c r="C66" s="36" t="s">
        <v>39</v>
      </c>
    </row>
    <row r="67" spans="1:3">
      <c r="A67" s="36" t="s">
        <v>31</v>
      </c>
      <c r="B67" s="36" t="s">
        <v>96</v>
      </c>
      <c r="C67" s="36" t="s">
        <v>39</v>
      </c>
    </row>
    <row r="68" spans="1:3">
      <c r="A68" s="36" t="s">
        <v>31</v>
      </c>
      <c r="B68" s="36" t="s">
        <v>97</v>
      </c>
      <c r="C68" s="36" t="s">
        <v>39</v>
      </c>
    </row>
    <row r="69" spans="1:3">
      <c r="A69" s="36" t="s">
        <v>31</v>
      </c>
      <c r="B69" s="36" t="s">
        <v>98</v>
      </c>
      <c r="C69" s="36" t="s">
        <v>39</v>
      </c>
    </row>
    <row r="70" spans="1:3">
      <c r="A70" s="36" t="s">
        <v>99</v>
      </c>
      <c r="B70" s="36" t="s">
        <v>100</v>
      </c>
      <c r="C70" s="36" t="s">
        <v>39</v>
      </c>
    </row>
    <row r="71" spans="1:3">
      <c r="A71" s="36" t="s">
        <v>99</v>
      </c>
      <c r="B71" s="36" t="s">
        <v>101</v>
      </c>
      <c r="C71" s="36" t="s">
        <v>39</v>
      </c>
    </row>
    <row r="72" spans="1:3">
      <c r="A72" s="36" t="s">
        <v>99</v>
      </c>
      <c r="B72" s="36" t="s">
        <v>102</v>
      </c>
      <c r="C72" s="36" t="s">
        <v>39</v>
      </c>
    </row>
    <row r="73" spans="1:3">
      <c r="A73" s="36" t="s">
        <v>99</v>
      </c>
      <c r="B73" s="36" t="s">
        <v>103</v>
      </c>
      <c r="C73" s="36" t="s">
        <v>39</v>
      </c>
    </row>
    <row r="74" spans="1:3">
      <c r="A74" s="36" t="s">
        <v>99</v>
      </c>
      <c r="B74" s="36" t="s">
        <v>104</v>
      </c>
      <c r="C74" s="36" t="s">
        <v>39</v>
      </c>
    </row>
    <row r="75" spans="1:3">
      <c r="A75" s="36" t="s">
        <v>105</v>
      </c>
      <c r="B75" s="36" t="s">
        <v>106</v>
      </c>
      <c r="C75" s="36" t="s">
        <v>39</v>
      </c>
    </row>
    <row r="76" spans="1:3">
      <c r="A76" s="36" t="s">
        <v>105</v>
      </c>
      <c r="B76" s="36" t="s">
        <v>107</v>
      </c>
      <c r="C76" s="36" t="s">
        <v>39</v>
      </c>
    </row>
    <row r="77" spans="1:3">
      <c r="A77" s="36" t="s">
        <v>105</v>
      </c>
      <c r="B77" s="36" t="s">
        <v>108</v>
      </c>
      <c r="C77" s="36" t="s">
        <v>39</v>
      </c>
    </row>
    <row r="78" spans="1:3">
      <c r="A78" s="36" t="s">
        <v>105</v>
      </c>
      <c r="B78" s="36" t="s">
        <v>109</v>
      </c>
      <c r="C78" s="36" t="s">
        <v>39</v>
      </c>
    </row>
    <row r="79" spans="1:3">
      <c r="A79" s="36" t="s">
        <v>105</v>
      </c>
      <c r="B79" s="36" t="s">
        <v>110</v>
      </c>
      <c r="C79" s="36" t="s">
        <v>39</v>
      </c>
    </row>
    <row r="80" spans="1:3">
      <c r="A80" s="36" t="s">
        <v>105</v>
      </c>
      <c r="B80" s="36" t="s">
        <v>110</v>
      </c>
      <c r="C80" s="36" t="s">
        <v>39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B1:V41"/>
  <sheetViews>
    <sheetView showGridLines="0" tabSelected="1" zoomScale="85" zoomScaleNormal="85" workbookViewId="0">
      <selection activeCell="B13" sqref="B13"/>
    </sheetView>
  </sheetViews>
  <sheetFormatPr defaultColWidth="9" defaultRowHeight="30" customHeight="1"/>
  <cols>
    <col min="1" max="1" width="4.125" customWidth="1"/>
    <col min="2" max="2" width="37.25" customWidth="1"/>
    <col min="3" max="6" width="22.75" customWidth="1"/>
    <col min="7" max="8" width="4.125" customWidth="1"/>
    <col min="15" max="15" width="8.625" customWidth="1"/>
    <col min="20" max="20" width="6" customWidth="1"/>
    <col min="21" max="21" width="4.375" customWidth="1"/>
  </cols>
  <sheetData>
    <row r="1" spans="2:21" ht="37.9" customHeight="1">
      <c r="B1" s="24" t="s">
        <v>0</v>
      </c>
      <c r="C1" s="24"/>
      <c r="D1" s="24"/>
      <c r="E1" s="15"/>
      <c r="F1" s="15"/>
      <c r="G1" s="16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1"/>
    </row>
    <row r="2" spans="2:21" ht="58.9" customHeight="1">
      <c r="B2" s="23" t="s">
        <v>111</v>
      </c>
      <c r="C2" s="23"/>
      <c r="D2" s="23"/>
      <c r="E2" s="17"/>
      <c r="F2" s="17"/>
      <c r="G2" s="16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"/>
    </row>
    <row r="3" spans="2:21" ht="30" customHeight="1">
      <c r="U3" s="1"/>
    </row>
    <row r="4" spans="2:21" s="2" customFormat="1" ht="30" customHeight="1">
      <c r="B4" s="20" t="s">
        <v>112</v>
      </c>
      <c r="Q4"/>
      <c r="U4" s="3"/>
    </row>
    <row r="5" spans="2:21" ht="30" customHeight="1">
      <c r="B5" s="18" t="s">
        <v>113</v>
      </c>
      <c r="C5" s="19" t="s">
        <v>4</v>
      </c>
      <c r="D5" s="19" t="s">
        <v>5</v>
      </c>
      <c r="E5" s="19" t="s">
        <v>7</v>
      </c>
      <c r="F5" s="19" t="s">
        <v>114</v>
      </c>
      <c r="U5" s="1"/>
    </row>
    <row r="6" spans="2:21" ht="30" customHeight="1">
      <c r="B6" s="13" t="s">
        <v>37</v>
      </c>
      <c r="C6" s="30">
        <f>Income[[#Totals],[ESTIMATED]]</f>
        <v>78500</v>
      </c>
      <c r="D6" s="30">
        <f>Income[[#Totals],[ACTUAL]]</f>
        <v>84000</v>
      </c>
      <c r="E6" s="31">
        <f>Table2[[#This Row],[ACTUAL]]-Table2[[#This Row],[ESTIMATED]]</f>
        <v>5500</v>
      </c>
      <c r="F6" s="26">
        <f>Table2[[#This Row],[ACTUAL]]/Table2[[#This Row],[ESTIMATED]]-1</f>
        <v>7.0063694267515908E-2</v>
      </c>
      <c r="U6" s="1"/>
    </row>
    <row r="7" spans="2:21" ht="30" customHeight="1">
      <c r="B7" s="13" t="s">
        <v>39</v>
      </c>
      <c r="C7" s="30">
        <f>Expenses[[#Totals],[ESTIMATED]]</f>
        <v>22500</v>
      </c>
      <c r="D7" s="30">
        <f>Expenses[[#Totals],[ACTUAL]]</f>
        <v>21225</v>
      </c>
      <c r="E7" s="31">
        <f>Table2[[#This Row],[ACTUAL]]-Table2[[#This Row],[ESTIMATED]]</f>
        <v>-1275</v>
      </c>
      <c r="F7" s="38">
        <f>Table2[[#This Row],[ACTUAL]]/Table2[[#This Row],[ESTIMATED]]-1</f>
        <v>-5.6666666666666643E-2</v>
      </c>
      <c r="U7" s="1"/>
    </row>
    <row r="8" spans="2:21" ht="30" customHeight="1">
      <c r="B8" s="28" t="s">
        <v>115</v>
      </c>
      <c r="C8" s="33">
        <f>C6-C7</f>
        <v>56000</v>
      </c>
      <c r="D8" s="33">
        <f t="shared" ref="D8" si="0">D6-D7</f>
        <v>62775</v>
      </c>
      <c r="E8" s="31">
        <f>SUBTOTAL(109,Table2[DIFFERENCE])</f>
        <v>4225</v>
      </c>
      <c r="F8" s="26">
        <f>Table2[[#Totals],[ACTUAL]]/Table2[[#Totals],[ESTIMATED]]-1</f>
        <v>0.12098214285714293</v>
      </c>
      <c r="U8" s="1"/>
    </row>
    <row r="9" spans="2:21" ht="30" customHeight="1">
      <c r="U9" s="1"/>
    </row>
    <row r="10" spans="2:21" ht="30" customHeight="1">
      <c r="B10" s="20" t="s">
        <v>116</v>
      </c>
      <c r="C10" s="14"/>
      <c r="D10" s="14"/>
      <c r="E10" s="14"/>
      <c r="F10" s="14"/>
      <c r="U10" s="1"/>
    </row>
    <row r="11" spans="2:21" ht="30" customHeight="1">
      <c r="B11" s="18" t="s">
        <v>117</v>
      </c>
      <c r="C11" s="19" t="s">
        <v>118</v>
      </c>
      <c r="D11" s="19" t="s">
        <v>119</v>
      </c>
      <c r="E11" s="14"/>
      <c r="U11" s="1"/>
    </row>
    <row r="12" spans="2:21" ht="30" customHeight="1">
      <c r="B12" s="13" t="str">
        <f>INDEX(Expenses[],MATCH(Top5Expenses[[#This Row],[AMOUNT]],Expenses[TOP 5 AMOUNT],0),1)</f>
        <v>Food &amp; Dining</v>
      </c>
      <c r="C12" s="32">
        <f>LARGE(Expenses[TOP 5 AMOUNT],1)</f>
        <v>4600.0000120000004</v>
      </c>
      <c r="D12" s="27">
        <f>Top5Expenses[[#This Row],[AMOUNT]]/$D$7</f>
        <v>0.21672556004711427</v>
      </c>
      <c r="U12" s="1"/>
    </row>
    <row r="13" spans="2:21" ht="30" customHeight="1">
      <c r="B13" s="13" t="str">
        <f>INDEX(Expenses[],MATCH(Top5Expenses[[#This Row],[AMOUNT]],Expenses[TOP 5 AMOUNT],0),1)</f>
        <v>Personal Care</v>
      </c>
      <c r="C13" s="32">
        <f>LARGE(Expenses[TOP 5 AMOUNT],2)</f>
        <v>2500.0000089999999</v>
      </c>
      <c r="D13" s="27">
        <f>Top5Expenses[[#This Row],[AMOUNT]]/$D$7</f>
        <v>0.11778563057714958</v>
      </c>
      <c r="U13" s="1"/>
    </row>
    <row r="14" spans="2:21" ht="30" customHeight="1">
      <c r="B14" s="13" t="str">
        <f>INDEX(Expenses[],MATCH(Top5Expenses[[#This Row],[AMOUNT]],Expenses[TOP 5 AMOUNT],0),1)</f>
        <v>Entertainment</v>
      </c>
      <c r="C14" s="32">
        <f>LARGE(Expenses[TOP 5 AMOUNT],3)</f>
        <v>2500.0000060000002</v>
      </c>
      <c r="D14" s="27">
        <f>Top5Expenses[[#This Row],[AMOUNT]]/$D$7</f>
        <v>0.11778563043580684</v>
      </c>
      <c r="U14" s="1"/>
    </row>
    <row r="15" spans="2:21" ht="30" customHeight="1">
      <c r="B15" s="13" t="str">
        <f>INDEX(Expenses[],MATCH(Top5Expenses[[#This Row],[AMOUNT]],Expenses[TOP 5 AMOUNT],0),1)</f>
        <v>Gifts &amp; Donations</v>
      </c>
      <c r="C15" s="32">
        <f>LARGE(Expenses[TOP 5 AMOUNT],4)</f>
        <v>2200.0000129999999</v>
      </c>
      <c r="D15" s="27">
        <f>Top5Expenses[[#This Row],[AMOUNT]]/$D$7</f>
        <v>0.10365135514723203</v>
      </c>
      <c r="U15" s="1"/>
    </row>
    <row r="16" spans="2:21" ht="30" customHeight="1">
      <c r="B16" s="13" t="str">
        <f>INDEX(Expenses[],MATCH(Top5Expenses[[#This Row],[AMOUNT]],Expenses[TOP 5 AMOUNT],0),1)</f>
        <v>Shopping</v>
      </c>
      <c r="C16" s="32">
        <f>LARGE(Expenses[TOP 5 AMOUNT],5)</f>
        <v>2175.000008</v>
      </c>
      <c r="D16" s="27">
        <f>Top5Expenses[[#This Row],[AMOUNT]]/$D$7</f>
        <v>0.10247349861012957</v>
      </c>
      <c r="R16" s="11"/>
      <c r="S16" s="11"/>
    </row>
    <row r="17" spans="2:22" ht="30" customHeight="1">
      <c r="B17" s="28" t="s">
        <v>120</v>
      </c>
      <c r="C17" s="34">
        <f>SUBTOTAL(109,Top5Expenses[AMOUNT])</f>
        <v>13975.000047999998</v>
      </c>
      <c r="D17" s="35">
        <f>SUBTOTAL(109,Top5Expenses[% OF EXPENSES])</f>
        <v>0.65842167481743219</v>
      </c>
      <c r="E17" s="25"/>
      <c r="F17" s="25"/>
      <c r="R17" s="11"/>
      <c r="S17" s="11"/>
    </row>
    <row r="18" spans="2:22" ht="30" customHeight="1">
      <c r="R18" s="11"/>
      <c r="S18" s="11"/>
    </row>
    <row r="19" spans="2:22" ht="30" customHeight="1">
      <c r="R19" s="11"/>
      <c r="S19" s="11"/>
    </row>
    <row r="20" spans="2:22" ht="30" customHeight="1">
      <c r="R20" s="11"/>
      <c r="S20" s="11"/>
    </row>
    <row r="21" spans="2:22" ht="30" customHeight="1">
      <c r="R21" s="11"/>
      <c r="S21" s="11"/>
    </row>
    <row r="22" spans="2:22" ht="30" customHeight="1">
      <c r="R22" s="11"/>
      <c r="S22" s="11"/>
    </row>
    <row r="23" spans="2:22" ht="30" customHeight="1">
      <c r="R23" s="11"/>
      <c r="S23" s="11"/>
    </row>
    <row r="24" spans="2:22" ht="30" customHeight="1">
      <c r="R24" s="11"/>
      <c r="S24" s="11"/>
    </row>
    <row r="25" spans="2:22" ht="30" customHeight="1">
      <c r="R25" s="11"/>
      <c r="S25" s="11"/>
      <c r="T25" s="12"/>
      <c r="U25" s="12"/>
      <c r="V25" s="12"/>
    </row>
    <row r="26" spans="2:22" ht="30" customHeight="1">
      <c r="R26" s="11"/>
      <c r="S26" s="11"/>
    </row>
    <row r="27" spans="2:22" ht="30" customHeight="1">
      <c r="R27" s="11"/>
      <c r="S27" s="11"/>
    </row>
    <row r="28" spans="2:22" ht="30" customHeight="1">
      <c r="R28" s="11"/>
      <c r="S28" s="11"/>
    </row>
    <row r="29" spans="2:22" ht="30" customHeight="1">
      <c r="R29" s="11"/>
      <c r="S29" s="11"/>
    </row>
    <row r="30" spans="2:22" ht="30" customHeight="1">
      <c r="R30" s="11"/>
      <c r="S30" s="11"/>
    </row>
    <row r="31" spans="2:22" ht="30" customHeight="1">
      <c r="R31" s="11"/>
      <c r="S31" s="11"/>
    </row>
    <row r="32" spans="2:22" ht="30" customHeight="1">
      <c r="R32" s="11"/>
      <c r="S32" s="11"/>
    </row>
    <row r="33" spans="18:19" ht="30" customHeight="1">
      <c r="R33" s="11"/>
      <c r="S33" s="11"/>
    </row>
    <row r="34" spans="18:19" ht="30" customHeight="1">
      <c r="R34" s="11"/>
      <c r="S34" s="11"/>
    </row>
    <row r="35" spans="18:19" ht="30" customHeight="1">
      <c r="R35" s="11"/>
      <c r="S35" s="11"/>
    </row>
    <row r="36" spans="18:19" ht="30" customHeight="1">
      <c r="R36" s="11"/>
      <c r="S36" s="11"/>
    </row>
    <row r="37" spans="18:19" ht="30" customHeight="1">
      <c r="R37" s="11"/>
      <c r="S37" s="11"/>
    </row>
    <row r="38" spans="18:19" ht="30" customHeight="1">
      <c r="R38" s="11"/>
      <c r="S38" s="11"/>
    </row>
    <row r="39" spans="18:19" ht="30" customHeight="1">
      <c r="R39" s="11"/>
      <c r="S39" s="11"/>
    </row>
    <row r="40" spans="18:19" ht="30" customHeight="1">
      <c r="R40" s="11"/>
      <c r="S40" s="11"/>
    </row>
    <row r="41" spans="18:19" ht="30" customHeight="1">
      <c r="R41" s="11"/>
      <c r="S41" s="11"/>
    </row>
  </sheetData>
  <sheetProtection insertColumns="0" insertRows="0" deleteColumns="0" deleteRows="0" selectLockedCells="1" autoFilter="0"/>
  <mergeCells count="1">
    <mergeCell ref="H1:T2"/>
  </mergeCells>
  <conditionalFormatting sqref="C6:F6 C9:F9 C18:F64 C11:D11 F11">
    <cfRule type="cellIs" dxfId="37" priority="25" operator="lessThan">
      <formula>0</formula>
    </cfRule>
  </conditionalFormatting>
  <conditionalFormatting sqref="J16:L41 P16:R41">
    <cfRule type="cellIs" dxfId="36" priority="23" operator="lessThan">
      <formula>0</formula>
    </cfRule>
  </conditionalFormatting>
  <conditionalFormatting sqref="C8:D8">
    <cfRule type="cellIs" dxfId="35" priority="20" operator="lessThan">
      <formula>0</formula>
    </cfRule>
  </conditionalFormatting>
  <conditionalFormatting sqref="C12:F17">
    <cfRule type="cellIs" dxfId="34" priority="18" operator="lessThan">
      <formula>0</formula>
    </cfRule>
  </conditionalFormatting>
  <conditionalFormatting sqref="D12:F17">
    <cfRule type="cellIs" dxfId="33" priority="17" operator="lessThan">
      <formula>0</formula>
    </cfRule>
  </conditionalFormatting>
  <conditionalFormatting sqref="C7:F7">
    <cfRule type="cellIs" dxfId="32" priority="16" operator="lessThan">
      <formula>0</formula>
    </cfRule>
  </conditionalFormatting>
  <conditionalFormatting sqref="F6:F8">
    <cfRule type="cellIs" dxfId="31" priority="14" operator="greaterThan">
      <formula>0</formula>
    </cfRule>
    <cfRule type="cellIs" dxfId="30" priority="15" operator="lessThan">
      <formula>0</formula>
    </cfRule>
  </conditionalFormatting>
  <conditionalFormatting sqref="F8">
    <cfRule type="cellIs" dxfId="29" priority="13" operator="lessThan">
      <formula>0</formula>
    </cfRule>
  </conditionalFormatting>
  <conditionalFormatting sqref="F6">
    <cfRule type="cellIs" dxfId="28" priority="11" operator="lessThan">
      <formula>0</formula>
    </cfRule>
    <cfRule type="cellIs" dxfId="27" priority="12" operator="greaterThan">
      <formula>0</formula>
    </cfRule>
  </conditionalFormatting>
  <conditionalFormatting sqref="F8">
    <cfRule type="cellIs" dxfId="26" priority="10" operator="lessThan">
      <formula>0</formula>
    </cfRule>
  </conditionalFormatting>
  <conditionalFormatting sqref="F8">
    <cfRule type="cellIs" dxfId="25" priority="8" operator="lessThan">
      <formula>0</formula>
    </cfRule>
    <cfRule type="cellIs" dxfId="24" priority="9" operator="greaterThan">
      <formula>0</formula>
    </cfRule>
  </conditionalFormatting>
  <conditionalFormatting sqref="E6">
    <cfRule type="cellIs" dxfId="23" priority="6" operator="greaterThan">
      <formula>0</formula>
    </cfRule>
    <cfRule type="cellIs" dxfId="22" priority="7" operator="lessThan">
      <formula>0</formula>
    </cfRule>
  </conditionalFormatting>
  <conditionalFormatting sqref="E8">
    <cfRule type="cellIs" dxfId="21" priority="5" operator="lessThan">
      <formula>0</formula>
    </cfRule>
  </conditionalFormatting>
  <conditionalFormatting sqref="E8">
    <cfRule type="cellIs" dxfId="20" priority="3" operator="greaterThan">
      <formula>0</formula>
    </cfRule>
    <cfRule type="cellIs" dxfId="19" priority="4" operator="lessThan">
      <formula>0</formula>
    </cfRule>
  </conditionalFormatting>
  <conditionalFormatting sqref="E7">
    <cfRule type="cellIs" dxfId="18" priority="1" operator="greaterThan">
      <formula>0</formula>
    </cfRule>
    <cfRule type="cellIs" dxfId="17" priority="2" operator="lessThan">
      <formula>0</formula>
    </cfRule>
  </conditionalFormatting>
  <dataValidations disablePrompts="1" xWindow="491" yWindow="291" count="3">
    <dataValidation allowBlank="1" showInputMessage="1" showErrorMessage="1" prompt="Enter Company Name in this cell" sqref="N23" xr:uid="{00000000-0002-0000-0000-000001000000}"/>
    <dataValidation allowBlank="1" showInputMessage="1" showErrorMessage="1" prompt="Enter Date in this cell. Budget overview chart is in cell B9" sqref="Q24:R24" xr:uid="{00000000-0002-0000-0000-000002000000}"/>
    <dataValidation allowBlank="1" showInputMessage="1" showErrorMessage="1" prompt="Title of this worksheet is in this cell. Enter Date in cell at right. Budget Totals are automatically calculated in Totals table starting in cell B4" sqref="N24:P27 Q25:V25" xr:uid="{00000000-0002-0000-0000-00000C000000}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TM23032109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Jason Melman</cp:lastModifiedBy>
  <cp:revision/>
  <dcterms:created xsi:type="dcterms:W3CDTF">2022-01-03T23:29:59Z</dcterms:created>
  <dcterms:modified xsi:type="dcterms:W3CDTF">2022-05-25T18:08:51Z</dcterms:modified>
  <cp:category/>
  <cp:contentStatus/>
</cp:coreProperties>
</file>